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sfaltado\"/>
    </mc:Choice>
  </mc:AlternateContent>
  <xr:revisionPtr revIDLastSave="0" documentId="13_ncr:1_{84F35ABC-8C64-4D8A-8C22-A7102DC7B0C0}" xr6:coauthVersionLast="47" xr6:coauthVersionMax="47" xr10:uidLastSave="{00000000-0000-0000-0000-000000000000}"/>
  <bookViews>
    <workbookView xWindow="-1956" yWindow="492" windowWidth="14028" windowHeight="9408" activeTab="1" xr2:uid="{261C774D-55F2-40FF-B4FD-A4BC2A3BB3BF}"/>
  </bookViews>
  <sheets>
    <sheet name="Hoja1" sheetId="1" r:id="rId1"/>
    <sheet name="PRESUPUES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8" i="2" l="1"/>
  <c r="I155" i="2"/>
  <c r="I153" i="2"/>
  <c r="H205" i="2"/>
  <c r="I205" i="2" s="1"/>
  <c r="H204" i="2"/>
  <c r="I204" i="2" s="1"/>
  <c r="H202" i="2"/>
  <c r="H201" i="2"/>
  <c r="H200" i="2"/>
  <c r="H199" i="2"/>
  <c r="H197" i="2"/>
  <c r="H196" i="2"/>
  <c r="I195" i="2" s="1"/>
  <c r="J195" i="2" s="1"/>
  <c r="H194" i="2"/>
  <c r="H193" i="2"/>
  <c r="H192" i="2"/>
  <c r="H13" i="2"/>
  <c r="J13" i="2" s="1"/>
  <c r="G32" i="2"/>
  <c r="I32" i="2" s="1"/>
  <c r="G48" i="2"/>
  <c r="G49" i="2"/>
  <c r="G50" i="2"/>
  <c r="G51" i="2"/>
  <c r="G52" i="2"/>
  <c r="G53" i="2"/>
  <c r="G54" i="2"/>
  <c r="G55" i="2"/>
  <c r="G56" i="2"/>
  <c r="G57" i="2"/>
  <c r="G58" i="2"/>
  <c r="G59" i="2"/>
  <c r="H58" i="2" s="1"/>
  <c r="I58" i="2" s="1"/>
  <c r="G60" i="2"/>
  <c r="H60" i="2" s="1"/>
  <c r="I60" i="2" s="1"/>
  <c r="G47" i="2"/>
  <c r="G185" i="2"/>
  <c r="J181" i="2" s="1"/>
  <c r="D31" i="1"/>
  <c r="E31" i="1" s="1"/>
  <c r="E35" i="1" s="1"/>
  <c r="B36" i="1" s="1"/>
  <c r="D29" i="1"/>
  <c r="B35" i="1"/>
  <c r="E32" i="1"/>
  <c r="E33" i="1"/>
  <c r="E34" i="1"/>
  <c r="E30" i="1"/>
  <c r="H84" i="2"/>
  <c r="I84" i="2" s="1"/>
  <c r="J237" i="2"/>
  <c r="J232" i="2"/>
  <c r="J228" i="2"/>
  <c r="J223" i="2"/>
  <c r="J220" i="2"/>
  <c r="H85" i="2"/>
  <c r="I85" i="2" s="1"/>
  <c r="G72" i="2"/>
  <c r="I72" i="2" s="1"/>
  <c r="G74" i="2"/>
  <c r="I74" i="2" s="1"/>
  <c r="D34" i="1"/>
  <c r="D33" i="1"/>
  <c r="D32" i="1"/>
  <c r="D30" i="1"/>
  <c r="G193" i="2"/>
  <c r="G194" i="2"/>
  <c r="G195" i="2"/>
  <c r="H195" i="2" s="1"/>
  <c r="G196" i="2"/>
  <c r="G197" i="2"/>
  <c r="G198" i="2"/>
  <c r="H198" i="2" s="1"/>
  <c r="G199" i="2"/>
  <c r="G200" i="2"/>
  <c r="G201" i="2"/>
  <c r="G202" i="2"/>
  <c r="G203" i="2"/>
  <c r="G204" i="2"/>
  <c r="G205" i="2"/>
  <c r="G192" i="2"/>
  <c r="G106" i="2"/>
  <c r="H106" i="2" s="1"/>
  <c r="I106" i="2" s="1"/>
  <c r="G10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42" i="2"/>
  <c r="G127" i="2"/>
  <c r="G128" i="2"/>
  <c r="G129" i="2"/>
  <c r="G130" i="2"/>
  <c r="G131" i="2"/>
  <c r="G132" i="2"/>
  <c r="G133" i="2"/>
  <c r="H133" i="2" s="1"/>
  <c r="G134" i="2"/>
  <c r="G122" i="2"/>
  <c r="G123" i="2"/>
  <c r="G124" i="2"/>
  <c r="G125" i="2"/>
  <c r="G126" i="2"/>
  <c r="G121" i="2"/>
  <c r="I134" i="2"/>
  <c r="I132" i="2"/>
  <c r="I127" i="2"/>
  <c r="I124" i="2"/>
  <c r="I120" i="2"/>
  <c r="G14" i="2"/>
  <c r="I14" i="2" s="1"/>
  <c r="B28" i="1"/>
  <c r="B27" i="1"/>
  <c r="D179" i="2"/>
  <c r="G179" i="2" s="1"/>
  <c r="J179" i="2" s="1"/>
  <c r="D178" i="2"/>
  <c r="G177" i="2" s="1"/>
  <c r="J177" i="2" s="1"/>
  <c r="D174" i="2"/>
  <c r="D175" i="2"/>
  <c r="D176" i="2"/>
  <c r="D173" i="2"/>
  <c r="D171" i="2"/>
  <c r="D170" i="2"/>
  <c r="G169" i="2" s="1"/>
  <c r="D167" i="2"/>
  <c r="D168" i="2"/>
  <c r="D166" i="2"/>
  <c r="G112" i="2"/>
  <c r="E105" i="2"/>
  <c r="D105" i="2"/>
  <c r="E103" i="2"/>
  <c r="E113" i="2" s="1"/>
  <c r="D103" i="2"/>
  <c r="D113" i="2" s="1"/>
  <c r="D101" i="2"/>
  <c r="E100" i="2"/>
  <c r="D100" i="2"/>
  <c r="E96" i="2"/>
  <c r="E97" i="2"/>
  <c r="E98" i="2"/>
  <c r="D96" i="2"/>
  <c r="D97" i="2"/>
  <c r="D98" i="2"/>
  <c r="E95" i="2"/>
  <c r="D95" i="2"/>
  <c r="E93" i="2"/>
  <c r="D93" i="2"/>
  <c r="E92" i="2"/>
  <c r="D92" i="2"/>
  <c r="G94" i="2"/>
  <c r="G99" i="2"/>
  <c r="G104" i="2"/>
  <c r="E91" i="2"/>
  <c r="D91" i="2"/>
  <c r="G29" i="2"/>
  <c r="I29" i="2" s="1"/>
  <c r="G30" i="2"/>
  <c r="I30" i="2" s="1"/>
  <c r="G31" i="2"/>
  <c r="G33" i="2"/>
  <c r="I33" i="2" s="1"/>
  <c r="G34" i="2"/>
  <c r="G35" i="2"/>
  <c r="G36" i="2"/>
  <c r="I36" i="2" s="1"/>
  <c r="G37" i="2"/>
  <c r="I37" i="2" s="1"/>
  <c r="G38" i="2"/>
  <c r="I38" i="2" s="1"/>
  <c r="G39" i="2"/>
  <c r="G40" i="2"/>
  <c r="H40" i="2" s="1"/>
  <c r="J40" i="2" s="1"/>
  <c r="G41" i="2"/>
  <c r="H41" i="2" s="1"/>
  <c r="J41" i="2" s="1"/>
  <c r="G28" i="2"/>
  <c r="I28" i="2" s="1"/>
  <c r="H23" i="2"/>
  <c r="I23" i="2" s="1"/>
  <c r="G15" i="2"/>
  <c r="G16" i="2"/>
  <c r="G17" i="2"/>
  <c r="G18" i="2"/>
  <c r="I18" i="2" s="1"/>
  <c r="G19" i="2"/>
  <c r="I19" i="2" s="1"/>
  <c r="G20" i="2"/>
  <c r="G21" i="2"/>
  <c r="G22" i="2"/>
  <c r="I22" i="2" s="1"/>
  <c r="G23" i="2"/>
  <c r="G11" i="2"/>
  <c r="I11" i="2" s="1"/>
  <c r="G12" i="2"/>
  <c r="G10" i="2"/>
  <c r="I10" i="2" s="1"/>
  <c r="D3" i="1"/>
  <c r="E12" i="1"/>
  <c r="E14" i="1"/>
  <c r="E15" i="1"/>
  <c r="E16" i="1"/>
  <c r="E18" i="1"/>
  <c r="E8" i="1"/>
  <c r="E9" i="1"/>
  <c r="E10" i="1"/>
  <c r="E11" i="1"/>
  <c r="E7" i="1"/>
  <c r="E6" i="1"/>
  <c r="E4" i="1"/>
  <c r="E5" i="1"/>
  <c r="E3" i="1"/>
  <c r="D26" i="1"/>
  <c r="I23" i="1"/>
  <c r="L23" i="1" s="1"/>
  <c r="B6" i="1"/>
  <c r="D5" i="1"/>
  <c r="D7" i="1"/>
  <c r="D8" i="1"/>
  <c r="D13" i="1"/>
  <c r="E13" i="1" s="1"/>
  <c r="D14" i="1"/>
  <c r="B25" i="1" s="1"/>
  <c r="D25" i="1" s="1"/>
  <c r="D15" i="1"/>
  <c r="D16" i="1"/>
  <c r="D18" i="1"/>
  <c r="D10" i="1"/>
  <c r="D4" i="1"/>
  <c r="J43" i="2" l="1"/>
  <c r="I191" i="2"/>
  <c r="J191" i="2" s="1"/>
  <c r="I198" i="2"/>
  <c r="J198" i="2" s="1"/>
  <c r="H145" i="2"/>
  <c r="H46" i="2"/>
  <c r="I46" i="2" s="1"/>
  <c r="H50" i="2"/>
  <c r="I50" i="2" s="1"/>
  <c r="H53" i="2"/>
  <c r="I53" i="2" s="1"/>
  <c r="J23" i="2"/>
  <c r="H31" i="2"/>
  <c r="J31" i="2" s="1"/>
  <c r="J76" i="2"/>
  <c r="J241" i="2"/>
  <c r="J169" i="2"/>
  <c r="J67" i="2"/>
  <c r="H141" i="2"/>
  <c r="I141" i="2" s="1"/>
  <c r="I145" i="2"/>
  <c r="J115" i="2"/>
  <c r="J203" i="2"/>
  <c r="H148" i="2"/>
  <c r="I148" i="2" s="1"/>
  <c r="G172" i="2"/>
  <c r="J172" i="2" s="1"/>
  <c r="H16" i="2"/>
  <c r="J16" i="2" s="1"/>
  <c r="G93" i="2"/>
  <c r="H21" i="2"/>
  <c r="J21" i="2" s="1"/>
  <c r="G91" i="2"/>
  <c r="G98" i="2"/>
  <c r="G165" i="2"/>
  <c r="J165" i="2" s="1"/>
  <c r="H34" i="2"/>
  <c r="J34" i="2" s="1"/>
  <c r="G113" i="2"/>
  <c r="H112" i="2" s="1"/>
  <c r="J108" i="2" s="1"/>
  <c r="I17" i="2"/>
  <c r="I35" i="2"/>
  <c r="I40" i="2"/>
  <c r="I41" i="2"/>
  <c r="G92" i="2"/>
  <c r="G101" i="2"/>
  <c r="H27" i="2"/>
  <c r="J27" i="2" s="1"/>
  <c r="G105" i="2"/>
  <c r="H104" i="2" s="1"/>
  <c r="I104" i="2" s="1"/>
  <c r="G103" i="2"/>
  <c r="G100" i="2"/>
  <c r="G97" i="2"/>
  <c r="G96" i="2"/>
  <c r="G95" i="2"/>
  <c r="H9" i="2"/>
  <c r="J9" i="2" s="1"/>
  <c r="D11" i="1"/>
  <c r="D17" i="1"/>
  <c r="E17" i="1" s="1"/>
  <c r="D6" i="1"/>
  <c r="J162" i="2" l="1"/>
  <c r="J136" i="2"/>
  <c r="J7" i="2"/>
  <c r="H90" i="2"/>
  <c r="I90" i="2" s="1"/>
  <c r="J25" i="2"/>
  <c r="I112" i="2"/>
  <c r="H94" i="2"/>
  <c r="I94" i="2" s="1"/>
  <c r="H99" i="2"/>
  <c r="I99" i="2" s="1"/>
  <c r="D22" i="1"/>
  <c r="D24" i="1" s="1"/>
  <c r="D27" i="1" s="1"/>
  <c r="J63" i="2" l="1"/>
  <c r="I260" i="2"/>
  <c r="J205" i="2"/>
  <c r="J187" i="2" s="1"/>
  <c r="J207" i="2" s="1"/>
  <c r="J87" i="2"/>
  <c r="I261" i="2" l="1"/>
  <c r="J245" i="2"/>
  <c r="I259" i="2"/>
  <c r="J212" i="2"/>
  <c r="J216" i="2" l="1"/>
  <c r="I263" i="2"/>
  <c r="I262" i="2" l="1"/>
  <c r="J250" i="2"/>
  <c r="J252" i="2" s="1"/>
  <c r="I264" i="2" l="1"/>
  <c r="I265" i="2" s="1"/>
  <c r="J262" i="2" l="1"/>
  <c r="E37" i="1"/>
  <c r="J264" i="2"/>
  <c r="I266" i="2"/>
  <c r="I267" i="2"/>
  <c r="J259" i="2"/>
  <c r="J260" i="2"/>
  <c r="J261" i="2"/>
  <c r="I270" i="2" l="1"/>
  <c r="J272" i="2"/>
  <c r="I269" i="2"/>
  <c r="J263" i="2" s="1"/>
  <c r="J274" i="2" l="1"/>
</calcChain>
</file>

<file path=xl/sharedStrings.xml><?xml version="1.0" encoding="utf-8"?>
<sst xmlns="http://schemas.openxmlformats.org/spreadsheetml/2006/main" count="349" uniqueCount="220">
  <si>
    <t>ML</t>
  </si>
  <si>
    <t>A</t>
  </si>
  <si>
    <t>M2</t>
  </si>
  <si>
    <t xml:space="preserve">CALLES ASFALTAR 2 </t>
  </si>
  <si>
    <t xml:space="preserve">CALLE </t>
  </si>
  <si>
    <t>CASTILLA</t>
  </si>
  <si>
    <t>ARAGON</t>
  </si>
  <si>
    <t>AV DE MADRID</t>
  </si>
  <si>
    <t>AV. CIGARRAL</t>
  </si>
  <si>
    <t>ALCALA DE MAYOR A RONDA</t>
  </si>
  <si>
    <t>VIA SERVICIO MAYOR</t>
  </si>
  <si>
    <t>PARQUE</t>
  </si>
  <si>
    <t>NORTE</t>
  </si>
  <si>
    <t>TRAMONTANA</t>
  </si>
  <si>
    <t>CALLEJON JARAMA</t>
  </si>
  <si>
    <t>Total metros aprox</t>
  </si>
  <si>
    <t>ENTRADA BÁSCULA desde Ronda</t>
  </si>
  <si>
    <t>TAPAS</t>
  </si>
  <si>
    <t>REJILLAS</t>
  </si>
  <si>
    <t>CEDA/STOP</t>
  </si>
  <si>
    <t>PASO P</t>
  </si>
  <si>
    <t>PLAZAS APP</t>
  </si>
  <si>
    <t>EJE</t>
  </si>
  <si>
    <t>L. LATERAL</t>
  </si>
  <si>
    <t>BADEN</t>
  </si>
  <si>
    <t>ROTONDA ETC</t>
  </si>
  <si>
    <t>ARQUETA</t>
  </si>
  <si>
    <r>
      <t xml:space="preserve">2 </t>
    </r>
    <r>
      <rPr>
        <sz val="8"/>
        <color theme="1"/>
        <rFont val="Calibri"/>
        <family val="2"/>
        <scheme val="minor"/>
      </rPr>
      <t>(0.80X0.80</t>
    </r>
    <r>
      <rPr>
        <sz val="9"/>
        <color theme="1"/>
        <rFont val="Calibri"/>
        <family val="2"/>
        <scheme val="minor"/>
      </rPr>
      <t>)</t>
    </r>
  </si>
  <si>
    <r>
      <t xml:space="preserve">1 </t>
    </r>
    <r>
      <rPr>
        <sz val="8"/>
        <color theme="1"/>
        <rFont val="Calibri"/>
        <family val="2"/>
        <scheme val="minor"/>
      </rPr>
      <t>(MINUSVAL)</t>
    </r>
  </si>
  <si>
    <r>
      <t>1</t>
    </r>
    <r>
      <rPr>
        <sz val="8"/>
        <color theme="1"/>
        <rFont val="Calibri"/>
        <family val="2"/>
        <scheme val="minor"/>
      </rPr>
      <t>(0.20X0.16)</t>
    </r>
  </si>
  <si>
    <t>12+ 2 DE 6M</t>
  </si>
  <si>
    <t>1 MARCO?</t>
  </si>
  <si>
    <r>
      <rPr>
        <sz val="9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(1.41X1.22)</t>
    </r>
  </si>
  <si>
    <t>ZIG-ZAG 8M</t>
  </si>
  <si>
    <t>73+23+12</t>
  </si>
  <si>
    <t>BADEN con P.PEAT</t>
  </si>
  <si>
    <t>4*</t>
  </si>
  <si>
    <t>1 MARCO?*</t>
  </si>
  <si>
    <t>FLECHAS DIRECCIÓN</t>
  </si>
  <si>
    <t>PINTURA X</t>
  </si>
  <si>
    <r>
      <rPr>
        <sz val="9"/>
        <color theme="1"/>
        <rFont val="Calibri"/>
        <family val="2"/>
        <scheme val="minor"/>
      </rPr>
      <t>20+</t>
    </r>
    <r>
      <rPr>
        <sz val="8"/>
        <color theme="1"/>
        <rFont val="Calibri"/>
        <family val="2"/>
        <scheme val="minor"/>
      </rPr>
      <t>MINUSVAL</t>
    </r>
  </si>
  <si>
    <t>8 BUS*</t>
  </si>
  <si>
    <t>1tramo 650m</t>
  </si>
  <si>
    <t xml:space="preserve"> po</t>
  </si>
  <si>
    <t>Se toman datos de pintura donde existe actualmente, hay zonas donde seguramente tenga que aparecer pintura, pero o ya no se ve o nunca se pintó.</t>
  </si>
  <si>
    <t>Queda pendiente saber si el aparcamiento del polideportivo se pintará como está o no, según eso, faltaría poner el número de plazas y flechas de dirección.(no hay más pintura actualmente)</t>
  </si>
  <si>
    <t>Bus = letreros que hay que pintar tal cual.</t>
  </si>
  <si>
    <t>En algunas zonas hay juntas 2-3 rejillas….. Se han contabilizadod una a una aunque estén juntas.</t>
  </si>
  <si>
    <t>Los datos de superfice, Ml y ejes, han sido los proporcionados por infraestructuras.</t>
  </si>
  <si>
    <t>134+4+8**</t>
  </si>
  <si>
    <t>** Las plazas de aparcamiento en la zona del fondo son 134 normales + 4 de minusválidos + 8 para autobuses (19x3,30 c/u) a los laterales de esta zona de app de buses hay pintadas dos franjas una en zigzag amarillas  y otra a rayas blancas  tener en cuenta para pintura. (ver en google maps)</t>
  </si>
  <si>
    <t>ZIG-ZAG 34M</t>
  </si>
  <si>
    <t>40 m blanca+ rayas junto bus</t>
  </si>
  <si>
    <t>En este aparcamiento del fondo, hay pintados los ejes de calles.</t>
  </si>
  <si>
    <t>Partida 694.828,88, quitas el IVA (21%) 574.238,74 y le quitas el 10% y te quedan 522.035,22€ para contar con la obra.</t>
  </si>
  <si>
    <t>Zona A Total</t>
  </si>
  <si>
    <t>Zona C Total</t>
  </si>
  <si>
    <t>Zona B Total</t>
  </si>
  <si>
    <t>TRAMO PINAZO Zona D</t>
  </si>
  <si>
    <t>VEREDA LOBERA Zona E</t>
  </si>
  <si>
    <t>calle norte descontar</t>
  </si>
  <si>
    <t>Total precio a 12</t>
  </si>
  <si>
    <t>Calle Tramontana descontar</t>
  </si>
  <si>
    <t>*12</t>
  </si>
  <si>
    <t>CODIGO</t>
  </si>
  <si>
    <t>RESUMEN</t>
  </si>
  <si>
    <t>UDS</t>
  </si>
  <si>
    <t>LONGITUD</t>
  </si>
  <si>
    <t>ANCHURA</t>
  </si>
  <si>
    <t>ALTURA</t>
  </si>
  <si>
    <t>PARCIALES</t>
  </si>
  <si>
    <t>CANTIDAD</t>
  </si>
  <si>
    <t>PRECIO</t>
  </si>
  <si>
    <t>IMPORTE</t>
  </si>
  <si>
    <t>MEDICIONES Y PRESUPUESTO</t>
  </si>
  <si>
    <t>01.01</t>
  </si>
  <si>
    <t>Zona A Valderrey</t>
  </si>
  <si>
    <t>Zona B Santo Domingo</t>
  </si>
  <si>
    <t>Zona C  Casco</t>
  </si>
  <si>
    <t>Zona D Poligono</t>
  </si>
  <si>
    <t>Zona E vereda de la Lobera</t>
  </si>
  <si>
    <t>Calle Castilla</t>
  </si>
  <si>
    <t>Calle Aragón</t>
  </si>
  <si>
    <t>Avda Madrid</t>
  </si>
  <si>
    <t>Tramo pinazo</t>
  </si>
  <si>
    <t>01.02</t>
  </si>
  <si>
    <t>Serrado de pavimento asfáltico o de hormigón mediante máquina cortadora</t>
  </si>
  <si>
    <t>01.03</t>
  </si>
  <si>
    <t>TOTAL CAPÍTULO 01 ACTUACIONES PREVIAS</t>
  </si>
  <si>
    <t>8413 medicion de sergio</t>
  </si>
  <si>
    <t>02.01</t>
  </si>
  <si>
    <t>ml BORDILLO PREFABRICADO REMONTABLE</t>
  </si>
  <si>
    <t>Suministro y colocación manual mediante útil de seguridad de bordillo prefabricado de hormigón, en</t>
  </si>
  <si>
    <t>y rejuntado, sin incluir excavación ni hormigón de solera o refuerzo.</t>
  </si>
  <si>
    <t>02.06</t>
  </si>
  <si>
    <t>m3 MASA HM-15/P/40 CEM II/SR, BASES</t>
  </si>
  <si>
    <t>Suministro y puesta en obra de hormigón en masa, vibrado y moldeado en su caso, en base de calzadas,</t>
  </si>
  <si>
    <t>solera de aceras, pistas deportivas o paseos, cimiento de bordillos y escaleras, con</t>
  </si>
  <si>
    <t>HM-15/P/40 (CEM-II/SR), con árido procedente de cantera, de tamaño máximo 40 mm y consistencia</t>
  </si>
  <si>
    <t>plástica, incluso parte proporcional de juntas de contracción.</t>
  </si>
  <si>
    <t>m2 RIEGO IMPRIM. BASE HORMIGÓN</t>
  </si>
  <si>
    <t>Riego de imprimación, con emulsión asfáltica catiónica con una dotación de 0,6 kg/m2, sobre base</t>
  </si>
  <si>
    <t>de hormigón para la extensión de mezclas bituminosas, incluyendo la preparación y barrido de la superficie.</t>
  </si>
  <si>
    <t>m2 RIEGO IMPRIM. BASE GRANULAR</t>
  </si>
  <si>
    <t>Riego de imprimación, con emulsión asfáltica catiónica con una dotación de 1 kg/m2, sobre base granular</t>
  </si>
  <si>
    <t>o de macadam para la extensión de mezclas bituminosas, incluyendo la preparación y barrido</t>
  </si>
  <si>
    <t>de la superficie.</t>
  </si>
  <si>
    <t>m2 RIEGO DE ADHERENCIA</t>
  </si>
  <si>
    <t>Riego de adherencia, con emulsión asfáltica catiónica de rotura rápida</t>
  </si>
  <si>
    <t>ECR-1 con una dotación de 0,50 kg/m2, incluso barrido y preparación de</t>
  </si>
  <si>
    <t>la superficie, incluso parte proporcional de puesta a cota de imbornales y</t>
  </si>
  <si>
    <t>registros de instalaciones.</t>
  </si>
  <si>
    <t>m2 MBC AC 16/22 rodadura..e=5cm S&lt;3000 (ANT. D/S)</t>
  </si>
  <si>
    <t>Capa de rodadura de 5 cm de espesor, de mezcla bituminosa en caliente, AC 16/22 rodadura D/S,</t>
  </si>
  <si>
    <t>antiguas densa o semidensa (D y S), con áridos porfídicos, para menos de 3000 m2 de extensión.</t>
  </si>
  <si>
    <t>Extendida y compactada, incluido riego asfáltico, filler de aportación</t>
  </si>
  <si>
    <t>y betún, incluso parte p</t>
  </si>
  <si>
    <t>TOTAL CAPÍTULO 02 PAVIMENTOS</t>
  </si>
  <si>
    <t>03.01</t>
  </si>
  <si>
    <t>ml MARCA 10cm SPRAY-PLASTIC</t>
  </si>
  <si>
    <t>Marca vial longitudinal continua o discontínua de 10 cm de ancho, realmente pintada con spray-plastic</t>
  </si>
  <si>
    <t>en caliente de secado instantáneo y de larga duración, incluso premarcaje.</t>
  </si>
  <si>
    <t>03.02</t>
  </si>
  <si>
    <t>m2 CEBREADO TERMOPLÁSTICO FRÍO</t>
  </si>
  <si>
    <t>Estarcido en pavimento diferenciado (cebreado de isletas), realmente pintado con termoplástico en frío</t>
  </si>
  <si>
    <t>de dos componentes y de larga duración, incluso premarcaje.</t>
  </si>
  <si>
    <t>03.03</t>
  </si>
  <si>
    <t>m2 SÍMBOLOS TERMOPLÁSTICO FRÍO</t>
  </si>
  <si>
    <t>Estarcido en símbolos, flechas, palabras, pasos de peatones, pasos de cebra, marcas transversales</t>
  </si>
  <si>
    <t>de detención, etc., realmente pintado con termoplástico en frío de dos componentes y de larga duración,</t>
  </si>
  <si>
    <t>incluso premarcaje.</t>
  </si>
  <si>
    <t>TOTAL CAPÍTULO 03 SEÑALIZACION</t>
  </si>
  <si>
    <t>04.01</t>
  </si>
  <si>
    <t>ud PA SEGURIDAD Y SALUD</t>
  </si>
  <si>
    <t>Partida alzado por el conjunto de medidas de seguridad y salud para la obra. 1% del Presupuesto de</t>
  </si>
  <si>
    <t>ejecución material de obra (capítulos</t>
  </si>
  <si>
    <t>01, 02 y 03).</t>
  </si>
  <si>
    <t>CAPITULO 04 SEGURIDAD Y SALUD</t>
  </si>
  <si>
    <t>CAPITULO 03 SEÑALIZACIÓN</t>
  </si>
  <si>
    <t>CAPITULO 02 PAVIMENTOS</t>
  </si>
  <si>
    <t>CAPITULO 01 ACTUACIONES PREVIAS</t>
  </si>
  <si>
    <t>TOTAL CAPÍTULO 04 SEGURIDAD Y SALUD</t>
  </si>
  <si>
    <t>CAPITULO 05 GESTION DE RESIDUOS</t>
  </si>
  <si>
    <t>05.01</t>
  </si>
  <si>
    <t>mes COSTE CONTENEDOR RCD 8m3</t>
  </si>
  <si>
    <t>Coste del alquiler de contenedor para RCD de 8 m3 de capacidad.</t>
  </si>
  <si>
    <t>m3 TRAN.PLAN.&lt;50km.CONTENEDOR RCD 8m3</t>
  </si>
  <si>
    <t>Servicio de entrega y recogida por transportista autorizado, de contenedor de RCD de 8 m3, colocado</t>
  </si>
  <si>
    <t>a pie de carga y considerando una distancia de transporte al centro de reciclaje o de transferencia</t>
  </si>
  <si>
    <t>no superior a 50 km. No incluye alquiler del contenedor ni el canon de la planta.</t>
  </si>
  <si>
    <t>05.02</t>
  </si>
  <si>
    <t>05.03</t>
  </si>
  <si>
    <t>m3 CANON RCD FRACCIÓN HORMIGÓN</t>
  </si>
  <si>
    <t>Descarga en planta de reciclaje de RCD separado en la fracción hormigón, incluyendo el canon y el</t>
  </si>
  <si>
    <t>depósito en playa de descarga del gestor.</t>
  </si>
  <si>
    <t>05.04</t>
  </si>
  <si>
    <t>m3 CANON RCD MEZCLADO</t>
  </si>
  <si>
    <t>Descarga en planta de reciclaje de RCD no separado en fracciones (RCD inertes mezclados con recuperables</t>
  </si>
  <si>
    <t>(madera, plástico,...) y otros, incluyendo el canon y el depósito en playa de descarga del</t>
  </si>
  <si>
    <t>gestor.</t>
  </si>
  <si>
    <t>05.05</t>
  </si>
  <si>
    <t>m3 CANON FRESADO A PLANTA</t>
  </si>
  <si>
    <t>Descarga en planta del producto resultante de fresado de firmes asfálticos, incluyendo canon y depósito</t>
  </si>
  <si>
    <t>en playa de descarga del gestor.</t>
  </si>
  <si>
    <t>TOTAL CAPÍTULO 05 GESTION DE RESIDUOS</t>
  </si>
  <si>
    <t>CAPITULO 06 CONTROL DE CALIDAD</t>
  </si>
  <si>
    <t>06.01</t>
  </si>
  <si>
    <t>ud Control de calidad</t>
  </si>
  <si>
    <t>Partida alzada. Conjunto de medidas para el control de la calidad de la obra ejecutada conforme</t>
  </si>
  <si>
    <t>PPTP. 1% del Presupuesto de ejecución material de obra (capítulos</t>
  </si>
  <si>
    <t>TOTAL CAPÍTULO 06 CONTROL DE CALIDAD</t>
  </si>
  <si>
    <t>TOTAL DE PRESUPUESTO DE EJECUCION MATERIAL (PEM)</t>
  </si>
  <si>
    <t>RESUMEN DE PRESUPUESTO</t>
  </si>
  <si>
    <t>CAPITULO</t>
  </si>
  <si>
    <t>EUROS</t>
  </si>
  <si>
    <t>%</t>
  </si>
  <si>
    <t>CAP 01</t>
  </si>
  <si>
    <t>CAP 02</t>
  </si>
  <si>
    <t>CAP 03</t>
  </si>
  <si>
    <t>CAP 04</t>
  </si>
  <si>
    <t>CAP 05</t>
  </si>
  <si>
    <t>CAP 06</t>
  </si>
  <si>
    <t>ACTUACIONES PREVIAS</t>
  </si>
  <si>
    <t>PAVIMENTOS</t>
  </si>
  <si>
    <t>SEÑALIZACION</t>
  </si>
  <si>
    <t>SEGURIDAD Y SALUD</t>
  </si>
  <si>
    <t>GESTION DE RESIDUOS</t>
  </si>
  <si>
    <t>CONTROL DE CALIDAD</t>
  </si>
  <si>
    <t>TOTAL EJECUCION MATERIAL</t>
  </si>
  <si>
    <t>13,00% GASTOS GENERALES</t>
  </si>
  <si>
    <t>6,00% BENEFICIO INDUSTRIAL</t>
  </si>
  <si>
    <t>SUMA DE G.G Y B.I</t>
  </si>
  <si>
    <t>21 % IVA</t>
  </si>
  <si>
    <t>TOTAL PRESUPUESTO BASE LICITACION SIN IVA (PEM+GG+BI)</t>
  </si>
  <si>
    <t>TOTAL PRESUPUESTO BASE LICITACION SCON IVA (PEM+GG+BI+IVA)</t>
  </si>
  <si>
    <t>UDS LEVANTADO DE TAPAS</t>
  </si>
  <si>
    <t>ML SERRADO DE PAVIMENTO</t>
  </si>
  <si>
    <t>Recrecido hasta cota de asfalto de tapas de alcantarilla, registros, regillas, etc.</t>
  </si>
  <si>
    <t>total</t>
  </si>
  <si>
    <t>Zona A (Valderrey)</t>
  </si>
  <si>
    <t>Zona B (Santo Domingo)</t>
  </si>
  <si>
    <t>Zona C (Casco)</t>
  </si>
  <si>
    <t>Zona D (tramo pinazo)</t>
  </si>
  <si>
    <t>Zona E (vereda lobera)</t>
  </si>
  <si>
    <t>2876/32.927,51</t>
  </si>
  <si>
    <t>13715/146.790,47</t>
  </si>
  <si>
    <t>47505/457003,47</t>
  </si>
  <si>
    <t>4824/58719,95</t>
  </si>
  <si>
    <t>5000/59169,40</t>
  </si>
  <si>
    <t>PEM</t>
  </si>
  <si>
    <t>recta o curva, tipo remontable, de 20 x 30 cm, para delimitación de isletas o rotondas, incluso mortero de asiento</t>
  </si>
  <si>
    <t>02.02</t>
  </si>
  <si>
    <t>02.03</t>
  </si>
  <si>
    <t>02.04</t>
  </si>
  <si>
    <t>02.05</t>
  </si>
  <si>
    <t>presupuesto</t>
  </si>
  <si>
    <t>diferencia</t>
  </si>
  <si>
    <t xml:space="preserve">m2 cm. FRESADO FIRME MBC </t>
  </si>
  <si>
    <t>Fresado (por cm. de espesor medio) de firme de mezcla bituminosa en caliente</t>
  </si>
  <si>
    <t>en toda la superficie, incluso carga, barrido y transporte a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</si>
</sst>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5" fillId="0" borderId="5" xfId="0" applyFont="1" applyBorder="1"/>
    <xf numFmtId="0" fontId="5" fillId="0" borderId="4" xfId="0" applyFont="1" applyBorder="1" applyAlignment="1">
      <alignment horizontal="left"/>
    </xf>
    <xf numFmtId="0" fontId="5" fillId="2" borderId="5" xfId="0" applyFont="1" applyFill="1" applyBorder="1"/>
    <xf numFmtId="0" fontId="5" fillId="0" borderId="8" xfId="0" applyFont="1" applyBorder="1" applyAlignment="1">
      <alignment horizontal="left"/>
    </xf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ill="1"/>
    <xf numFmtId="0" fontId="6" fillId="0" borderId="0" xfId="0" applyFont="1" applyAlignment="1">
      <alignment horizontal="center"/>
    </xf>
    <xf numFmtId="0" fontId="5" fillId="4" borderId="5" xfId="0" applyFont="1" applyFill="1" applyBorder="1"/>
    <xf numFmtId="0" fontId="5" fillId="5" borderId="5" xfId="0" applyFont="1" applyFill="1" applyBorder="1"/>
    <xf numFmtId="0" fontId="5" fillId="5" borderId="7" xfId="0" applyFont="1" applyFill="1" applyBorder="1"/>
    <xf numFmtId="0" fontId="0" fillId="0" borderId="0" xfId="0" applyAlignment="1">
      <alignment vertical="center"/>
    </xf>
    <xf numFmtId="43" fontId="3" fillId="0" borderId="6" xfId="2" applyFont="1" applyBorder="1" applyAlignment="1">
      <alignment horizontal="left"/>
    </xf>
    <xf numFmtId="43" fontId="5" fillId="0" borderId="6" xfId="2" applyFont="1" applyBorder="1" applyAlignment="1">
      <alignment horizontal="left"/>
    </xf>
    <xf numFmtId="43" fontId="5" fillId="0" borderId="0" xfId="2" applyFont="1"/>
    <xf numFmtId="43" fontId="5" fillId="0" borderId="11" xfId="2" applyFont="1" applyBorder="1"/>
    <xf numFmtId="43" fontId="0" fillId="0" borderId="0" xfId="2" applyFont="1"/>
    <xf numFmtId="0" fontId="3" fillId="4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8" fillId="0" borderId="0" xfId="0" applyFont="1"/>
    <xf numFmtId="43" fontId="0" fillId="0" borderId="0" xfId="0" applyNumberFormat="1"/>
    <xf numFmtId="0" fontId="1" fillId="0" borderId="0" xfId="0" applyFont="1" applyAlignment="1">
      <alignment horizontal="center"/>
    </xf>
    <xf numFmtId="43" fontId="3" fillId="0" borderId="0" xfId="2" applyFont="1" applyBorder="1" applyAlignment="1">
      <alignment horizontal="left"/>
    </xf>
    <xf numFmtId="43" fontId="5" fillId="0" borderId="0" xfId="2" applyFont="1" applyBorder="1" applyAlignment="1">
      <alignment horizontal="left"/>
    </xf>
    <xf numFmtId="43" fontId="5" fillId="0" borderId="0" xfId="2" applyFont="1" applyBorder="1"/>
    <xf numFmtId="0" fontId="0" fillId="0" borderId="12" xfId="0" applyBorder="1"/>
    <xf numFmtId="0" fontId="0" fillId="6" borderId="0" xfId="0" applyFill="1"/>
    <xf numFmtId="0" fontId="8" fillId="6" borderId="0" xfId="0" applyFont="1" applyFill="1"/>
    <xf numFmtId="43" fontId="0" fillId="0" borderId="12" xfId="2" applyFont="1" applyBorder="1"/>
    <xf numFmtId="164" fontId="0" fillId="0" borderId="0" xfId="0" applyNumberFormat="1"/>
    <xf numFmtId="0" fontId="8" fillId="7" borderId="0" xfId="0" applyFont="1" applyFill="1"/>
    <xf numFmtId="0" fontId="0" fillId="7" borderId="0" xfId="0" applyFill="1"/>
    <xf numFmtId="0" fontId="0" fillId="0" borderId="14" xfId="0" applyBorder="1"/>
    <xf numFmtId="43" fontId="8" fillId="0" borderId="14" xfId="2" applyFont="1" applyBorder="1"/>
    <xf numFmtId="164" fontId="8" fillId="0" borderId="14" xfId="0" applyNumberFormat="1" applyFont="1" applyBorder="1"/>
    <xf numFmtId="43" fontId="0" fillId="0" borderId="14" xfId="0" applyNumberFormat="1" applyBorder="1"/>
    <xf numFmtId="164" fontId="0" fillId="0" borderId="14" xfId="0" applyNumberFormat="1" applyBorder="1"/>
    <xf numFmtId="43" fontId="0" fillId="0" borderId="14" xfId="2" applyFont="1" applyBorder="1"/>
    <xf numFmtId="43" fontId="0" fillId="0" borderId="0" xfId="2" applyFont="1" applyBorder="1"/>
    <xf numFmtId="43" fontId="0" fillId="0" borderId="0" xfId="2" applyFont="1" applyFill="1" applyBorder="1"/>
    <xf numFmtId="43" fontId="7" fillId="0" borderId="0" xfId="2" applyFont="1" applyBorder="1"/>
    <xf numFmtId="43" fontId="8" fillId="0" borderId="0" xfId="2" applyFont="1" applyBorder="1"/>
    <xf numFmtId="43" fontId="8" fillId="0" borderId="13" xfId="2" applyFont="1" applyBorder="1"/>
    <xf numFmtId="43" fontId="0" fillId="0" borderId="13" xfId="2" applyFont="1" applyBorder="1"/>
    <xf numFmtId="43" fontId="7" fillId="0" borderId="13" xfId="2" applyFont="1" applyBorder="1"/>
    <xf numFmtId="43" fontId="0" fillId="6" borderId="0" xfId="2" applyFont="1" applyFill="1" applyBorder="1"/>
    <xf numFmtId="4" fontId="0" fillId="0" borderId="14" xfId="0" applyNumberFormat="1" applyBorder="1"/>
    <xf numFmtId="43" fontId="5" fillId="4" borderId="5" xfId="0" applyNumberFormat="1" applyFont="1" applyFill="1" applyBorder="1"/>
    <xf numFmtId="43" fontId="5" fillId="2" borderId="5" xfId="0" applyNumberFormat="1" applyFont="1" applyFill="1" applyBorder="1"/>
    <xf numFmtId="43" fontId="5" fillId="5" borderId="5" xfId="0" applyNumberFormat="1" applyFont="1" applyFill="1" applyBorder="1"/>
    <xf numFmtId="43" fontId="5" fillId="0" borderId="5" xfId="0" applyNumberFormat="1" applyFont="1" applyBorder="1"/>
    <xf numFmtId="2" fontId="5" fillId="0" borderId="5" xfId="0" applyNumberFormat="1" applyFont="1" applyBorder="1"/>
    <xf numFmtId="165" fontId="0" fillId="0" borderId="0" xfId="0" applyNumberFormat="1"/>
    <xf numFmtId="165" fontId="0" fillId="0" borderId="12" xfId="0" applyNumberFormat="1" applyBorder="1"/>
    <xf numFmtId="165" fontId="8" fillId="7" borderId="15" xfId="0" applyNumberFormat="1" applyFont="1" applyFill="1" applyBorder="1"/>
    <xf numFmtId="165" fontId="0" fillId="0" borderId="13" xfId="0" applyNumberFormat="1" applyBorder="1"/>
    <xf numFmtId="165" fontId="0" fillId="7" borderId="15" xfId="0" applyNumberFormat="1" applyFill="1" applyBorder="1"/>
    <xf numFmtId="165" fontId="0" fillId="0" borderId="0" xfId="2" applyNumberFormat="1" applyFont="1"/>
    <xf numFmtId="165" fontId="0" fillId="0" borderId="14" xfId="2" applyNumberFormat="1" applyFont="1" applyBorder="1"/>
    <xf numFmtId="165" fontId="0" fillId="7" borderId="15" xfId="3" applyNumberFormat="1" applyFont="1" applyFill="1" applyBorder="1"/>
    <xf numFmtId="165" fontId="0" fillId="0" borderId="12" xfId="2" applyNumberFormat="1" applyFont="1" applyBorder="1"/>
    <xf numFmtId="165" fontId="0" fillId="0" borderId="0" xfId="2" applyNumberFormat="1" applyFont="1" applyBorder="1"/>
    <xf numFmtId="165" fontId="0" fillId="6" borderId="0" xfId="0" applyNumberFormat="1" applyFill="1"/>
    <xf numFmtId="165" fontId="8" fillId="7" borderId="12" xfId="2" applyNumberFormat="1" applyFont="1" applyFill="1" applyBorder="1"/>
    <xf numFmtId="165" fontId="0" fillId="7" borderId="15" xfId="2" applyNumberFormat="1" applyFont="1" applyFill="1" applyBorder="1"/>
    <xf numFmtId="165" fontId="0" fillId="6" borderId="0" xfId="2" applyNumberFormat="1" applyFont="1" applyFill="1" applyBorder="1"/>
    <xf numFmtId="165" fontId="0" fillId="0" borderId="12" xfId="0" applyNumberFormat="1" applyBorder="1" applyAlignment="1">
      <alignment horizontal="right"/>
    </xf>
    <xf numFmtId="165" fontId="8" fillId="6" borderId="16" xfId="2" applyNumberFormat="1" applyFont="1" applyFill="1" applyBorder="1"/>
    <xf numFmtId="165" fontId="8" fillId="0" borderId="0" xfId="2" applyNumberFormat="1" applyFont="1" applyBorder="1"/>
    <xf numFmtId="10" fontId="0" fillId="0" borderId="0" xfId="3" applyNumberFormat="1" applyFont="1" applyBorder="1"/>
    <xf numFmtId="0" fontId="0" fillId="0" borderId="18" xfId="0" applyBorder="1"/>
    <xf numFmtId="43" fontId="0" fillId="0" borderId="17" xfId="2" applyFont="1" applyBorder="1"/>
    <xf numFmtId="0" fontId="0" fillId="0" borderId="19" xfId="0" applyBorder="1"/>
    <xf numFmtId="165" fontId="0" fillId="0" borderId="18" xfId="0" applyNumberFormat="1" applyBorder="1"/>
    <xf numFmtId="165" fontId="0" fillId="0" borderId="19" xfId="0" applyNumberFormat="1" applyBorder="1"/>
    <xf numFmtId="165" fontId="10" fillId="0" borderId="0" xfId="0" applyNumberFormat="1" applyFont="1"/>
    <xf numFmtId="0" fontId="0" fillId="0" borderId="13" xfId="0" applyBorder="1"/>
    <xf numFmtId="4" fontId="0" fillId="2" borderId="14" xfId="0" applyNumberFormat="1" applyFill="1" applyBorder="1"/>
    <xf numFmtId="0" fontId="0" fillId="2" borderId="14" xfId="0" applyFill="1" applyBorder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Incorrecto" xfId="1" builtinId="27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A575-020E-4F01-8F69-C157F0FA0C0E}">
  <dimension ref="A1:T37"/>
  <sheetViews>
    <sheetView zoomScale="120" zoomScaleNormal="120" workbookViewId="0">
      <selection activeCell="D38" sqref="D38"/>
    </sheetView>
  </sheetViews>
  <sheetFormatPr baseColWidth="10" defaultRowHeight="14.4" x14ac:dyDescent="0.3"/>
  <cols>
    <col min="1" max="1" width="29.6640625" customWidth="1"/>
    <col min="2" max="2" width="13.6640625" bestFit="1" customWidth="1"/>
    <col min="3" max="3" width="5.33203125" customWidth="1"/>
    <col min="4" max="4" width="12.109375" style="23" bestFit="1" customWidth="1"/>
    <col min="5" max="5" width="11.44140625" style="23" customWidth="1"/>
    <col min="6" max="6" width="5.44140625" customWidth="1"/>
    <col min="7" max="7" width="9.109375" customWidth="1"/>
    <col min="8" max="8" width="6.109375" customWidth="1"/>
    <col min="9" max="9" width="13.6640625" customWidth="1"/>
    <col min="10" max="10" width="6.44140625" customWidth="1"/>
    <col min="11" max="11" width="9.44140625" customWidth="1"/>
    <col min="12" max="12" width="9" customWidth="1"/>
    <col min="13" max="13" width="11.6640625" customWidth="1"/>
    <col min="14" max="14" width="4.44140625" customWidth="1"/>
    <col min="15" max="15" width="13.33203125" customWidth="1"/>
    <col min="16" max="16" width="9.33203125" customWidth="1"/>
    <col min="17" max="17" width="8.6640625" customWidth="1"/>
    <col min="19" max="19" width="8.44140625" customWidth="1"/>
    <col min="20" max="20" width="24.44140625" customWidth="1"/>
  </cols>
  <sheetData>
    <row r="1" spans="1:20" ht="25.8" x14ac:dyDescent="0.5">
      <c r="A1" s="89" t="s">
        <v>3</v>
      </c>
      <c r="B1" s="90"/>
      <c r="C1" s="90"/>
      <c r="D1" s="91"/>
      <c r="E1" s="29"/>
    </row>
    <row r="2" spans="1:20" x14ac:dyDescent="0.3">
      <c r="A2" s="2" t="s">
        <v>4</v>
      </c>
      <c r="B2" s="3" t="s">
        <v>0</v>
      </c>
      <c r="C2" s="3" t="s">
        <v>1</v>
      </c>
      <c r="D2" s="19" t="s">
        <v>2</v>
      </c>
      <c r="E2" s="30" t="s">
        <v>63</v>
      </c>
      <c r="F2" s="1" t="s">
        <v>17</v>
      </c>
      <c r="G2" s="1" t="s">
        <v>18</v>
      </c>
      <c r="H2" s="1" t="s">
        <v>24</v>
      </c>
      <c r="I2" s="1" t="s">
        <v>35</v>
      </c>
      <c r="J2" s="1" t="s">
        <v>20</v>
      </c>
      <c r="K2" s="1" t="s">
        <v>21</v>
      </c>
      <c r="L2" s="1" t="s">
        <v>19</v>
      </c>
      <c r="M2" s="1" t="s">
        <v>25</v>
      </c>
      <c r="N2" s="1" t="s">
        <v>22</v>
      </c>
      <c r="O2" s="1" t="s">
        <v>23</v>
      </c>
      <c r="P2" s="1" t="s">
        <v>26</v>
      </c>
      <c r="Q2" s="1" t="s">
        <v>26</v>
      </c>
      <c r="R2" s="1" t="s">
        <v>38</v>
      </c>
      <c r="S2" s="1" t="s">
        <v>39</v>
      </c>
    </row>
    <row r="3" spans="1:20" x14ac:dyDescent="0.3">
      <c r="A3" s="15" t="s">
        <v>5</v>
      </c>
      <c r="B3" s="5">
        <v>545</v>
      </c>
      <c r="C3" s="5">
        <v>9</v>
      </c>
      <c r="D3" s="20">
        <f>B3*C3</f>
        <v>4905</v>
      </c>
      <c r="E3" s="31">
        <f>D3*12</f>
        <v>58860</v>
      </c>
      <c r="F3" s="11">
        <v>17</v>
      </c>
      <c r="G3" s="11">
        <v>4</v>
      </c>
      <c r="H3" s="11"/>
      <c r="I3" s="11">
        <v>2</v>
      </c>
      <c r="J3" s="11">
        <v>1</v>
      </c>
      <c r="K3" s="11"/>
      <c r="L3" s="11"/>
      <c r="M3" s="11"/>
      <c r="N3" s="11"/>
      <c r="O3" s="11"/>
      <c r="P3" s="11"/>
      <c r="Q3" s="11"/>
      <c r="T3" t="s">
        <v>89</v>
      </c>
    </row>
    <row r="4" spans="1:20" x14ac:dyDescent="0.3">
      <c r="A4" s="15" t="s">
        <v>6</v>
      </c>
      <c r="B4" s="5">
        <v>541</v>
      </c>
      <c r="C4" s="5">
        <v>6.7</v>
      </c>
      <c r="D4" s="20">
        <f>B4*C4</f>
        <v>3624.7000000000003</v>
      </c>
      <c r="E4" s="31">
        <f t="shared" ref="E4:E5" si="0">D4*12</f>
        <v>43496.4</v>
      </c>
      <c r="F4" s="11">
        <v>3</v>
      </c>
      <c r="G4" s="11">
        <v>2</v>
      </c>
      <c r="H4" s="11"/>
      <c r="I4" s="11">
        <v>2</v>
      </c>
      <c r="J4" s="11"/>
      <c r="K4" s="11"/>
      <c r="L4" s="11"/>
      <c r="M4" s="11"/>
      <c r="N4" s="11"/>
      <c r="O4" s="11"/>
      <c r="P4" s="11"/>
      <c r="Q4" s="11"/>
    </row>
    <row r="5" spans="1:20" x14ac:dyDescent="0.3">
      <c r="A5" s="15" t="s">
        <v>7</v>
      </c>
      <c r="B5" s="5">
        <v>305</v>
      </c>
      <c r="C5" s="5">
        <v>5.5</v>
      </c>
      <c r="D5" s="20">
        <f t="shared" ref="D5:D18" si="1">B5*C5</f>
        <v>1677.5</v>
      </c>
      <c r="E5" s="31">
        <f t="shared" si="0"/>
        <v>20130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/>
      <c r="O5" s="12"/>
      <c r="P5" s="11">
        <v>0</v>
      </c>
      <c r="Q5" s="11">
        <v>0</v>
      </c>
    </row>
    <row r="6" spans="1:20" x14ac:dyDescent="0.3">
      <c r="A6" s="24" t="s">
        <v>55</v>
      </c>
      <c r="B6" s="5">
        <f>B3+B4+B5</f>
        <v>1391</v>
      </c>
      <c r="C6" s="5"/>
      <c r="D6" s="19">
        <f>D3+D4+D5</f>
        <v>10207.200000000001</v>
      </c>
      <c r="E6" s="30">
        <f>E3+E4+E5</f>
        <v>122486.39999999999</v>
      </c>
      <c r="F6" s="11"/>
      <c r="G6" s="11"/>
      <c r="H6" s="11"/>
      <c r="I6" s="11"/>
      <c r="J6" s="11"/>
      <c r="K6" s="11"/>
      <c r="L6" s="11"/>
      <c r="M6" s="11"/>
      <c r="N6" s="12"/>
      <c r="O6" s="12"/>
      <c r="P6" s="11"/>
      <c r="Q6" s="11"/>
    </row>
    <row r="7" spans="1:20" x14ac:dyDescent="0.3">
      <c r="A7" s="16" t="s">
        <v>8</v>
      </c>
      <c r="B7" s="5">
        <v>350</v>
      </c>
      <c r="C7" s="5">
        <v>6.6</v>
      </c>
      <c r="D7" s="20">
        <f t="shared" si="1"/>
        <v>2310</v>
      </c>
      <c r="E7" s="31">
        <f>D7*12</f>
        <v>27720</v>
      </c>
      <c r="F7" s="11">
        <v>14</v>
      </c>
      <c r="G7" s="11">
        <v>23</v>
      </c>
      <c r="H7" s="11"/>
      <c r="I7" s="11">
        <v>2</v>
      </c>
      <c r="J7" s="11">
        <v>2</v>
      </c>
      <c r="K7" s="12"/>
      <c r="L7" s="11">
        <v>2</v>
      </c>
      <c r="M7" s="11">
        <v>2</v>
      </c>
      <c r="N7" s="11"/>
      <c r="O7" s="12"/>
      <c r="P7" s="11" t="s">
        <v>27</v>
      </c>
      <c r="Q7" s="12"/>
    </row>
    <row r="8" spans="1:20" x14ac:dyDescent="0.3">
      <c r="A8" s="16" t="s">
        <v>9</v>
      </c>
      <c r="B8" s="5">
        <v>160</v>
      </c>
      <c r="C8" s="5">
        <v>6</v>
      </c>
      <c r="D8" s="20">
        <f t="shared" si="1"/>
        <v>960</v>
      </c>
      <c r="E8" s="31">
        <f t="shared" ref="E8:E18" si="2">D8*12</f>
        <v>11520</v>
      </c>
      <c r="F8" s="11">
        <v>14</v>
      </c>
      <c r="G8" s="11">
        <v>1</v>
      </c>
      <c r="H8" s="11"/>
      <c r="I8" s="11"/>
      <c r="J8" s="11">
        <v>4</v>
      </c>
      <c r="K8" s="11" t="s">
        <v>28</v>
      </c>
      <c r="L8" s="12"/>
      <c r="M8" s="12"/>
      <c r="N8" s="12"/>
      <c r="O8" s="12"/>
      <c r="P8" s="12"/>
      <c r="Q8" s="12"/>
    </row>
    <row r="9" spans="1:20" x14ac:dyDescent="0.3">
      <c r="A9" s="16" t="s">
        <v>10</v>
      </c>
      <c r="B9" s="5">
        <v>239</v>
      </c>
      <c r="C9" s="5">
        <v>6.5</v>
      </c>
      <c r="D9" s="20">
        <v>1554</v>
      </c>
      <c r="E9" s="31">
        <f t="shared" si="2"/>
        <v>18648</v>
      </c>
      <c r="F9" s="11">
        <v>16</v>
      </c>
      <c r="G9" s="11" t="s">
        <v>30</v>
      </c>
      <c r="H9" s="12"/>
      <c r="I9" s="12"/>
      <c r="J9" s="12"/>
      <c r="K9" s="12" t="s">
        <v>40</v>
      </c>
      <c r="L9" s="11">
        <v>2</v>
      </c>
      <c r="M9" s="11" t="s">
        <v>33</v>
      </c>
      <c r="N9" s="12"/>
      <c r="O9" s="11" t="s">
        <v>34</v>
      </c>
      <c r="P9" s="11" t="s">
        <v>29</v>
      </c>
      <c r="Q9" s="11" t="s">
        <v>31</v>
      </c>
    </row>
    <row r="10" spans="1:20" ht="15" thickBot="1" x14ac:dyDescent="0.35">
      <c r="A10" s="17" t="s">
        <v>16</v>
      </c>
      <c r="B10" s="7">
        <v>46</v>
      </c>
      <c r="C10" s="7">
        <v>6.5</v>
      </c>
      <c r="D10" s="20">
        <f>B10*C10</f>
        <v>299</v>
      </c>
      <c r="E10" s="31">
        <f t="shared" si="2"/>
        <v>3588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/>
      <c r="L10" s="11"/>
      <c r="M10" s="11"/>
      <c r="N10" s="11"/>
      <c r="O10" s="11">
        <v>0</v>
      </c>
      <c r="P10" s="11"/>
      <c r="Q10" s="11"/>
      <c r="R10" s="8"/>
    </row>
    <row r="11" spans="1:20" x14ac:dyDescent="0.3">
      <c r="A11" s="25" t="s">
        <v>56</v>
      </c>
      <c r="B11" s="5"/>
      <c r="C11" s="5"/>
      <c r="D11" s="19">
        <f>D7+D8+D9+D10</f>
        <v>5123</v>
      </c>
      <c r="E11" s="30">
        <f t="shared" si="2"/>
        <v>61476</v>
      </c>
      <c r="F11" s="11"/>
      <c r="G11" s="11"/>
      <c r="H11" s="12"/>
      <c r="I11" s="12"/>
      <c r="J11" s="12"/>
      <c r="K11" s="12"/>
      <c r="L11" s="11"/>
      <c r="M11" s="11"/>
      <c r="N11" s="12"/>
      <c r="O11" s="11"/>
      <c r="P11" s="11"/>
      <c r="Q11" s="11"/>
    </row>
    <row r="12" spans="1:20" x14ac:dyDescent="0.3">
      <c r="A12" s="4" t="s">
        <v>59</v>
      </c>
      <c r="B12" s="5">
        <v>553</v>
      </c>
      <c r="C12" s="5">
        <v>17.600000000000001</v>
      </c>
      <c r="D12" s="20">
        <v>9750</v>
      </c>
      <c r="E12" s="30">
        <f t="shared" si="2"/>
        <v>117000</v>
      </c>
      <c r="F12" s="11">
        <v>18</v>
      </c>
      <c r="G12" s="11">
        <v>24</v>
      </c>
      <c r="H12" s="11">
        <v>0</v>
      </c>
      <c r="I12" s="11">
        <v>4</v>
      </c>
      <c r="J12" s="11"/>
      <c r="K12" s="14" t="s">
        <v>49</v>
      </c>
      <c r="L12" s="11">
        <v>3</v>
      </c>
      <c r="M12" s="11" t="s">
        <v>51</v>
      </c>
      <c r="N12" s="11"/>
      <c r="O12" s="11" t="s">
        <v>42</v>
      </c>
      <c r="P12" s="11"/>
      <c r="Q12" s="11"/>
      <c r="R12">
        <v>8</v>
      </c>
      <c r="S12" t="s">
        <v>41</v>
      </c>
      <c r="T12" s="11" t="s">
        <v>52</v>
      </c>
    </row>
    <row r="13" spans="1:20" x14ac:dyDescent="0.3">
      <c r="A13" s="6" t="s">
        <v>11</v>
      </c>
      <c r="B13" s="5">
        <v>445</v>
      </c>
      <c r="C13" s="5">
        <v>5.5</v>
      </c>
      <c r="D13" s="20">
        <f t="shared" si="1"/>
        <v>2447.5</v>
      </c>
      <c r="E13" s="31">
        <f t="shared" si="2"/>
        <v>29370</v>
      </c>
      <c r="F13" s="11" t="s">
        <v>36</v>
      </c>
      <c r="G13" s="11"/>
      <c r="H13" s="11"/>
      <c r="I13" s="11"/>
      <c r="J13" s="11"/>
      <c r="K13" s="11"/>
      <c r="L13" s="11">
        <v>2</v>
      </c>
      <c r="N13" s="11"/>
      <c r="O13" s="11"/>
      <c r="P13" s="11"/>
      <c r="Q13" s="11" t="s">
        <v>37</v>
      </c>
    </row>
    <row r="14" spans="1:20" x14ac:dyDescent="0.3">
      <c r="A14" s="6" t="s">
        <v>12</v>
      </c>
      <c r="B14" s="5">
        <v>1150</v>
      </c>
      <c r="C14" s="5">
        <v>5.5</v>
      </c>
      <c r="D14" s="20">
        <f t="shared" si="1"/>
        <v>6325</v>
      </c>
      <c r="E14" s="31">
        <f t="shared" si="2"/>
        <v>75900</v>
      </c>
      <c r="F14" s="11">
        <v>8</v>
      </c>
      <c r="G14" s="11">
        <v>1</v>
      </c>
      <c r="H14" s="11"/>
      <c r="I14" s="11"/>
      <c r="J14" s="11"/>
      <c r="K14" s="11"/>
      <c r="L14" s="11">
        <v>2</v>
      </c>
      <c r="M14" s="11"/>
      <c r="N14" s="11"/>
      <c r="O14" s="11"/>
      <c r="P14" s="11"/>
      <c r="Q14" s="11"/>
    </row>
    <row r="15" spans="1:20" x14ac:dyDescent="0.3">
      <c r="A15" s="6" t="s">
        <v>13</v>
      </c>
      <c r="B15" s="5">
        <v>480</v>
      </c>
      <c r="C15" s="5">
        <v>5.5</v>
      </c>
      <c r="D15" s="20">
        <f t="shared" si="1"/>
        <v>2640</v>
      </c>
      <c r="E15" s="31">
        <f t="shared" si="2"/>
        <v>31680</v>
      </c>
      <c r="F15" s="11">
        <v>4</v>
      </c>
      <c r="G15" s="11"/>
      <c r="H15" s="11"/>
      <c r="I15" s="11"/>
      <c r="J15" s="11"/>
      <c r="K15" s="11"/>
      <c r="L15" s="11">
        <v>1</v>
      </c>
      <c r="M15" s="11"/>
      <c r="N15" s="11"/>
      <c r="O15" s="11"/>
      <c r="P15" s="11"/>
      <c r="Q15" s="11"/>
    </row>
    <row r="16" spans="1:20" x14ac:dyDescent="0.3">
      <c r="A16" s="6" t="s">
        <v>14</v>
      </c>
      <c r="B16" s="5">
        <v>315</v>
      </c>
      <c r="C16" s="5">
        <v>5.5</v>
      </c>
      <c r="D16" s="20">
        <f t="shared" si="1"/>
        <v>1732.5</v>
      </c>
      <c r="E16" s="31">
        <f t="shared" si="2"/>
        <v>20790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/>
      <c r="L16" s="11">
        <v>0</v>
      </c>
      <c r="M16" s="11"/>
      <c r="N16" s="11"/>
      <c r="O16" s="11"/>
      <c r="P16" s="11"/>
      <c r="Q16" s="11"/>
    </row>
    <row r="17" spans="1:17" x14ac:dyDescent="0.3">
      <c r="A17" s="26" t="s">
        <v>57</v>
      </c>
      <c r="B17" s="5"/>
      <c r="C17" s="5"/>
      <c r="D17" s="20">
        <f>D13+D14+D15+D16</f>
        <v>13145</v>
      </c>
      <c r="E17" s="30">
        <f t="shared" si="2"/>
        <v>157740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3">
      <c r="A18" s="4" t="s">
        <v>58</v>
      </c>
      <c r="B18" s="5">
        <v>280</v>
      </c>
      <c r="C18" s="5">
        <v>6.7</v>
      </c>
      <c r="D18" s="20">
        <f t="shared" si="1"/>
        <v>1876</v>
      </c>
      <c r="E18" s="30">
        <f t="shared" si="2"/>
        <v>22512</v>
      </c>
      <c r="F18" s="11">
        <v>4</v>
      </c>
      <c r="G18" s="11"/>
      <c r="H18" s="11"/>
      <c r="I18" s="11"/>
      <c r="J18" s="11"/>
      <c r="K18" s="11"/>
      <c r="L18" s="11">
        <v>1</v>
      </c>
      <c r="M18" s="11"/>
      <c r="N18" s="11"/>
      <c r="O18" s="11"/>
      <c r="P18" s="12" t="s">
        <v>32</v>
      </c>
      <c r="Q18" s="12"/>
    </row>
    <row r="20" spans="1:17" x14ac:dyDescent="0.3">
      <c r="A20" s="8"/>
      <c r="B20" s="8"/>
      <c r="C20" s="8"/>
      <c r="D20" s="21"/>
      <c r="E20" s="21"/>
    </row>
    <row r="21" spans="1:17" ht="15" thickBot="1" x14ac:dyDescent="0.35">
      <c r="A21" s="8"/>
      <c r="B21" s="8"/>
      <c r="C21" s="8"/>
      <c r="D21" s="21"/>
      <c r="E21" s="21"/>
    </row>
    <row r="22" spans="1:17" ht="15" thickBot="1" x14ac:dyDescent="0.35">
      <c r="A22" s="9" t="s">
        <v>15</v>
      </c>
      <c r="B22" s="10"/>
      <c r="C22" s="10"/>
      <c r="D22" s="22">
        <f>D6+D11+D12+D17+D18</f>
        <v>40101.199999999997</v>
      </c>
      <c r="E22" s="32"/>
      <c r="I22" s="18" t="s">
        <v>54</v>
      </c>
    </row>
    <row r="23" spans="1:17" ht="15" thickBot="1" x14ac:dyDescent="0.35">
      <c r="A23" s="8"/>
      <c r="B23" s="8"/>
      <c r="C23" s="8"/>
      <c r="D23" s="21"/>
      <c r="E23" s="21"/>
      <c r="G23" t="s">
        <v>43</v>
      </c>
      <c r="I23" s="27">
        <f>450570/1.19</f>
        <v>378630.25210084033</v>
      </c>
      <c r="L23">
        <f>I23*19/100+I23</f>
        <v>450570</v>
      </c>
    </row>
    <row r="24" spans="1:17" ht="15" thickBot="1" x14ac:dyDescent="0.35">
      <c r="A24" s="9" t="s">
        <v>61</v>
      </c>
      <c r="B24" s="10"/>
      <c r="C24" s="10"/>
      <c r="D24" s="22">
        <f>D22*12</f>
        <v>481214.39999999997</v>
      </c>
      <c r="E24" s="32"/>
    </row>
    <row r="25" spans="1:17" x14ac:dyDescent="0.3">
      <c r="A25" t="s">
        <v>60</v>
      </c>
      <c r="B25" s="28">
        <f>D14</f>
        <v>6325</v>
      </c>
      <c r="D25" s="23">
        <f>B25*12</f>
        <v>75900</v>
      </c>
      <c r="G25" s="13"/>
    </row>
    <row r="26" spans="1:17" x14ac:dyDescent="0.3">
      <c r="A26" s="8" t="s">
        <v>62</v>
      </c>
      <c r="B26" s="28">
        <v>2640</v>
      </c>
      <c r="D26" s="23">
        <f>B26*12</f>
        <v>31680</v>
      </c>
      <c r="G26" s="13"/>
    </row>
    <row r="27" spans="1:17" x14ac:dyDescent="0.3">
      <c r="A27" s="8" t="s">
        <v>198</v>
      </c>
      <c r="B27" s="37">
        <f>D22-B25-B26</f>
        <v>31136.199999999997</v>
      </c>
      <c r="D27" s="23">
        <f>D24-D25-D26</f>
        <v>373634.39999999997</v>
      </c>
    </row>
    <row r="28" spans="1:17" x14ac:dyDescent="0.3">
      <c r="B28" s="37">
        <f>B27*12</f>
        <v>373634.39999999997</v>
      </c>
    </row>
    <row r="29" spans="1:17" x14ac:dyDescent="0.3">
      <c r="D29" s="23">
        <f>D30+D31+D32+D33+D34</f>
        <v>31136.2</v>
      </c>
    </row>
    <row r="30" spans="1:17" x14ac:dyDescent="0.3">
      <c r="A30" s="15" t="s">
        <v>199</v>
      </c>
      <c r="B30" s="15" t="s">
        <v>205</v>
      </c>
      <c r="C30" s="15">
        <v>10.7</v>
      </c>
      <c r="D30" s="55">
        <f>D6</f>
        <v>10207.200000000001</v>
      </c>
      <c r="E30" s="23">
        <f>C30*D30</f>
        <v>109217.04</v>
      </c>
      <c r="G30" t="s">
        <v>44</v>
      </c>
    </row>
    <row r="31" spans="1:17" x14ac:dyDescent="0.3">
      <c r="A31" s="6" t="s">
        <v>200</v>
      </c>
      <c r="B31" s="6" t="s">
        <v>206</v>
      </c>
      <c r="C31" s="6">
        <v>9.6199999999999992</v>
      </c>
      <c r="D31" s="56">
        <f>D17-B25-B26</f>
        <v>4180</v>
      </c>
      <c r="E31" s="23">
        <f t="shared" ref="E31:E34" si="3">C31*D31</f>
        <v>40211.599999999999</v>
      </c>
      <c r="G31" t="s">
        <v>45</v>
      </c>
    </row>
    <row r="32" spans="1:17" x14ac:dyDescent="0.3">
      <c r="A32" s="16" t="s">
        <v>201</v>
      </c>
      <c r="B32" s="16" t="s">
        <v>207</v>
      </c>
      <c r="C32" s="16">
        <v>12.17</v>
      </c>
      <c r="D32" s="57">
        <f>D11</f>
        <v>5123</v>
      </c>
      <c r="E32" s="23">
        <f t="shared" si="3"/>
        <v>62346.909999999996</v>
      </c>
      <c r="G32" t="s">
        <v>46</v>
      </c>
    </row>
    <row r="33" spans="1:7" x14ac:dyDescent="0.3">
      <c r="A33" s="4" t="s">
        <v>202</v>
      </c>
      <c r="B33" s="4" t="s">
        <v>204</v>
      </c>
      <c r="C33" s="59">
        <v>11.45</v>
      </c>
      <c r="D33" s="58">
        <f>D18</f>
        <v>1876</v>
      </c>
      <c r="E33" s="23">
        <f t="shared" si="3"/>
        <v>21480.199999999997</v>
      </c>
      <c r="G33" t="s">
        <v>47</v>
      </c>
    </row>
    <row r="34" spans="1:7" x14ac:dyDescent="0.3">
      <c r="A34" s="4" t="s">
        <v>203</v>
      </c>
      <c r="B34" s="4" t="s">
        <v>208</v>
      </c>
      <c r="C34" s="4">
        <v>11.83</v>
      </c>
      <c r="D34" s="58">
        <f>D12</f>
        <v>9750</v>
      </c>
      <c r="E34" s="23">
        <f t="shared" si="3"/>
        <v>115342.5</v>
      </c>
      <c r="G34" t="s">
        <v>48</v>
      </c>
    </row>
    <row r="35" spans="1:7" x14ac:dyDescent="0.3">
      <c r="A35" t="s">
        <v>215</v>
      </c>
      <c r="B35" s="60">
        <f>I23</f>
        <v>378630.25210084033</v>
      </c>
      <c r="E35" s="23">
        <f>SUM(E30:E34)</f>
        <v>348598.25</v>
      </c>
      <c r="G35" t="s">
        <v>50</v>
      </c>
    </row>
    <row r="36" spans="1:7" x14ac:dyDescent="0.3">
      <c r="A36" t="s">
        <v>216</v>
      </c>
      <c r="B36" s="83">
        <f>B35-E35</f>
        <v>30032.002100840327</v>
      </c>
      <c r="G36" t="s">
        <v>53</v>
      </c>
    </row>
    <row r="37" spans="1:7" x14ac:dyDescent="0.3">
      <c r="D37" s="23" t="s">
        <v>209</v>
      </c>
      <c r="E37" s="23">
        <f>PRESUPUESTO!I265</f>
        <v>378551.16624000005</v>
      </c>
    </row>
  </sheetData>
  <mergeCells count="1">
    <mergeCell ref="A1:D1"/>
  </mergeCells>
  <printOptions gridLines="1"/>
  <pageMargins left="0.31496062992125984" right="0.11811023622047245" top="0.74803149606299213" bottom="0.74803149606299213" header="0.31496062992125984" footer="0.31496062992125984"/>
  <pageSetup paperSize="8" scale="165" fitToWidth="153"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2252-5B76-45B5-A45E-57FF9AC71046}">
  <dimension ref="A1:J387"/>
  <sheetViews>
    <sheetView tabSelected="1" topLeftCell="A57" zoomScale="77" zoomScaleNormal="77" workbookViewId="0">
      <selection activeCell="F58" sqref="F58"/>
    </sheetView>
  </sheetViews>
  <sheetFormatPr baseColWidth="10" defaultRowHeight="14.4" x14ac:dyDescent="0.3"/>
  <cols>
    <col min="2" max="2" width="32.44140625" bestFit="1" customWidth="1"/>
    <col min="7" max="7" width="12.44140625" style="45" customWidth="1"/>
    <col min="8" max="8" width="13.33203125" style="40" customWidth="1"/>
    <col min="9" max="9" width="13.33203125" style="60" bestFit="1" customWidth="1"/>
    <col min="10" max="10" width="13" style="63" bestFit="1" customWidth="1"/>
  </cols>
  <sheetData>
    <row r="1" spans="1:10" ht="15" thickBot="1" x14ac:dyDescent="0.35">
      <c r="A1" s="78" t="s">
        <v>64</v>
      </c>
      <c r="B1" s="78" t="s">
        <v>65</v>
      </c>
      <c r="C1" s="78" t="s">
        <v>66</v>
      </c>
      <c r="D1" s="78" t="s">
        <v>67</v>
      </c>
      <c r="E1" s="78" t="s">
        <v>68</v>
      </c>
      <c r="F1" s="78" t="s">
        <v>69</v>
      </c>
      <c r="G1" s="79" t="s">
        <v>70</v>
      </c>
      <c r="H1" s="80" t="s">
        <v>71</v>
      </c>
      <c r="I1" s="81" t="s">
        <v>72</v>
      </c>
      <c r="J1" s="82" t="s">
        <v>73</v>
      </c>
    </row>
    <row r="2" spans="1:10" ht="15" thickTop="1" x14ac:dyDescent="0.3">
      <c r="G2" s="46"/>
      <c r="H2"/>
      <c r="J2" s="60"/>
    </row>
    <row r="3" spans="1:10" x14ac:dyDescent="0.3">
      <c r="A3" s="35" t="s">
        <v>74</v>
      </c>
      <c r="B3" s="34"/>
      <c r="C3" s="34"/>
      <c r="G3" s="46"/>
      <c r="H3"/>
      <c r="J3" s="60"/>
    </row>
    <row r="4" spans="1:10" x14ac:dyDescent="0.3">
      <c r="G4" s="47"/>
      <c r="H4"/>
      <c r="J4" s="60"/>
    </row>
    <row r="5" spans="1:10" x14ac:dyDescent="0.3">
      <c r="B5" s="35" t="s">
        <v>140</v>
      </c>
      <c r="C5" s="34"/>
      <c r="D5" s="34"/>
      <c r="G5" s="46"/>
      <c r="H5"/>
      <c r="J5" s="60"/>
    </row>
    <row r="6" spans="1:10" x14ac:dyDescent="0.3">
      <c r="B6" s="27"/>
      <c r="G6" s="47"/>
      <c r="H6"/>
      <c r="J6" s="60"/>
    </row>
    <row r="7" spans="1:10" x14ac:dyDescent="0.3">
      <c r="A7" s="27" t="s">
        <v>75</v>
      </c>
      <c r="B7" s="38" t="s">
        <v>195</v>
      </c>
      <c r="G7" s="46"/>
      <c r="H7"/>
      <c r="I7" s="62">
        <v>65</v>
      </c>
      <c r="J7" s="71">
        <f>SUM(J8:J23)</f>
        <v>10400</v>
      </c>
    </row>
    <row r="8" spans="1:10" x14ac:dyDescent="0.3">
      <c r="B8" t="s">
        <v>197</v>
      </c>
      <c r="G8" s="46"/>
      <c r="H8"/>
      <c r="J8" s="60"/>
    </row>
    <row r="9" spans="1:10" x14ac:dyDescent="0.3">
      <c r="B9" s="27" t="s">
        <v>76</v>
      </c>
      <c r="G9" s="51"/>
      <c r="H9" s="41">
        <f>G10+G11+G12</f>
        <v>26</v>
      </c>
      <c r="J9" s="63">
        <f>H9*I7</f>
        <v>1690</v>
      </c>
    </row>
    <row r="10" spans="1:10" x14ac:dyDescent="0.3">
      <c r="B10" t="s">
        <v>81</v>
      </c>
      <c r="C10">
        <v>21</v>
      </c>
      <c r="G10" s="51">
        <f>C10</f>
        <v>21</v>
      </c>
      <c r="I10" s="60">
        <f>G10*I7</f>
        <v>1365</v>
      </c>
    </row>
    <row r="11" spans="1:10" x14ac:dyDescent="0.3">
      <c r="B11" t="s">
        <v>82</v>
      </c>
      <c r="C11">
        <v>5</v>
      </c>
      <c r="G11" s="51">
        <f t="shared" ref="G11:G12" si="0">C11</f>
        <v>5</v>
      </c>
      <c r="I11" s="60">
        <f>G11*I7</f>
        <v>325</v>
      </c>
    </row>
    <row r="12" spans="1:10" x14ac:dyDescent="0.3">
      <c r="B12" t="s">
        <v>83</v>
      </c>
      <c r="G12" s="51">
        <f t="shared" si="0"/>
        <v>0</v>
      </c>
    </row>
    <row r="13" spans="1:10" x14ac:dyDescent="0.3">
      <c r="B13" s="27" t="s">
        <v>77</v>
      </c>
      <c r="G13" s="51"/>
      <c r="H13" s="41">
        <f>C14+C15</f>
        <v>4</v>
      </c>
      <c r="J13" s="63">
        <f>H13*I7</f>
        <v>260</v>
      </c>
    </row>
    <row r="14" spans="1:10" x14ac:dyDescent="0.3">
      <c r="B14" t="s">
        <v>11</v>
      </c>
      <c r="C14">
        <v>4</v>
      </c>
      <c r="G14" s="52">
        <f>C14</f>
        <v>4</v>
      </c>
      <c r="I14" s="60">
        <f>G14*I7</f>
        <v>260</v>
      </c>
    </row>
    <row r="15" spans="1:10" x14ac:dyDescent="0.3">
      <c r="B15" t="s">
        <v>14</v>
      </c>
      <c r="G15" s="52">
        <f t="shared" ref="G15:G23" si="1">C15</f>
        <v>0</v>
      </c>
    </row>
    <row r="16" spans="1:10" x14ac:dyDescent="0.3">
      <c r="B16" s="27" t="s">
        <v>78</v>
      </c>
      <c r="G16" s="52">
        <f t="shared" si="1"/>
        <v>0</v>
      </c>
      <c r="H16" s="41">
        <f>SUM(G17:G20)</f>
        <v>84</v>
      </c>
      <c r="J16" s="63">
        <f>H16*I7</f>
        <v>5460</v>
      </c>
    </row>
    <row r="17" spans="1:10" x14ac:dyDescent="0.3">
      <c r="B17" t="s">
        <v>8</v>
      </c>
      <c r="C17">
        <v>39</v>
      </c>
      <c r="G17" s="52">
        <f t="shared" si="1"/>
        <v>39</v>
      </c>
      <c r="I17" s="60">
        <f>G17*I7</f>
        <v>2535</v>
      </c>
    </row>
    <row r="18" spans="1:10" x14ac:dyDescent="0.3">
      <c r="B18" t="s">
        <v>9</v>
      </c>
      <c r="C18">
        <v>15</v>
      </c>
      <c r="G18" s="52">
        <f t="shared" si="1"/>
        <v>15</v>
      </c>
      <c r="I18" s="60">
        <f>G18*I7</f>
        <v>975</v>
      </c>
    </row>
    <row r="19" spans="1:10" x14ac:dyDescent="0.3">
      <c r="B19" t="s">
        <v>10</v>
      </c>
      <c r="C19">
        <v>30</v>
      </c>
      <c r="G19" s="52">
        <f t="shared" si="1"/>
        <v>30</v>
      </c>
      <c r="I19" s="60">
        <f>G19*I7</f>
        <v>1950</v>
      </c>
    </row>
    <row r="20" spans="1:10" x14ac:dyDescent="0.3">
      <c r="B20" t="s">
        <v>16</v>
      </c>
      <c r="G20" s="52">
        <f t="shared" si="1"/>
        <v>0</v>
      </c>
    </row>
    <row r="21" spans="1:10" x14ac:dyDescent="0.3">
      <c r="B21" s="27" t="s">
        <v>79</v>
      </c>
      <c r="G21" s="52">
        <f t="shared" si="1"/>
        <v>0</v>
      </c>
      <c r="H21" s="41">
        <f>G22</f>
        <v>4</v>
      </c>
      <c r="J21" s="63">
        <f>I7*H21</f>
        <v>260</v>
      </c>
    </row>
    <row r="22" spans="1:10" x14ac:dyDescent="0.3">
      <c r="B22" t="s">
        <v>84</v>
      </c>
      <c r="C22">
        <v>4</v>
      </c>
      <c r="G22" s="52">
        <f t="shared" si="1"/>
        <v>4</v>
      </c>
      <c r="I22" s="60">
        <f>G22*I7</f>
        <v>260</v>
      </c>
    </row>
    <row r="23" spans="1:10" x14ac:dyDescent="0.3">
      <c r="B23" s="27" t="s">
        <v>80</v>
      </c>
      <c r="C23">
        <v>42</v>
      </c>
      <c r="G23" s="52">
        <f t="shared" si="1"/>
        <v>42</v>
      </c>
      <c r="H23" s="50">
        <f>C23</f>
        <v>42</v>
      </c>
      <c r="I23" s="63">
        <f>H23*I7</f>
        <v>2730</v>
      </c>
      <c r="J23" s="63">
        <f>H23*I7</f>
        <v>2730</v>
      </c>
    </row>
    <row r="24" spans="1:10" x14ac:dyDescent="0.3">
      <c r="B24" s="27"/>
      <c r="G24" s="48"/>
      <c r="H24" s="49"/>
      <c r="J24" s="60"/>
    </row>
    <row r="25" spans="1:10" x14ac:dyDescent="0.3">
      <c r="A25" s="27" t="s">
        <v>85</v>
      </c>
      <c r="B25" s="38" t="s">
        <v>196</v>
      </c>
      <c r="G25" s="46"/>
      <c r="H25"/>
      <c r="I25" s="64">
        <v>3.07</v>
      </c>
      <c r="J25" s="71">
        <f>J27+J31+J34+J40+J41</f>
        <v>946.48099999999999</v>
      </c>
    </row>
    <row r="26" spans="1:10" x14ac:dyDescent="0.3">
      <c r="B26" t="s">
        <v>86</v>
      </c>
      <c r="G26" s="46"/>
      <c r="H26"/>
      <c r="J26" s="60"/>
    </row>
    <row r="27" spans="1:10" x14ac:dyDescent="0.3">
      <c r="B27" s="27" t="s">
        <v>76</v>
      </c>
      <c r="G27" s="51"/>
      <c r="H27" s="41">
        <f>G28+G29+G30</f>
        <v>110</v>
      </c>
      <c r="J27" s="63">
        <f>H27*I25</f>
        <v>337.7</v>
      </c>
    </row>
    <row r="28" spans="1:10" x14ac:dyDescent="0.3">
      <c r="B28" t="s">
        <v>81</v>
      </c>
      <c r="C28">
        <v>9</v>
      </c>
      <c r="D28">
        <v>7</v>
      </c>
      <c r="G28" s="51">
        <f>C28*D28</f>
        <v>63</v>
      </c>
      <c r="I28" s="60">
        <f>G28*I25</f>
        <v>193.41</v>
      </c>
    </row>
    <row r="29" spans="1:10" x14ac:dyDescent="0.3">
      <c r="B29" t="s">
        <v>82</v>
      </c>
      <c r="C29">
        <v>5</v>
      </c>
      <c r="D29">
        <v>7</v>
      </c>
      <c r="G29" s="51">
        <f t="shared" ref="G29:G41" si="2">C29*D29</f>
        <v>35</v>
      </c>
      <c r="I29" s="60">
        <f>G29*I25</f>
        <v>107.44999999999999</v>
      </c>
    </row>
    <row r="30" spans="1:10" x14ac:dyDescent="0.3">
      <c r="B30" t="s">
        <v>83</v>
      </c>
      <c r="C30">
        <v>1</v>
      </c>
      <c r="D30">
        <v>12</v>
      </c>
      <c r="G30" s="51">
        <f t="shared" si="2"/>
        <v>12</v>
      </c>
      <c r="I30" s="60">
        <f>G30*I25</f>
        <v>36.839999999999996</v>
      </c>
    </row>
    <row r="31" spans="1:10" x14ac:dyDescent="0.3">
      <c r="B31" s="27" t="s">
        <v>77</v>
      </c>
      <c r="G31" s="51">
        <f t="shared" si="2"/>
        <v>0</v>
      </c>
      <c r="H31" s="42">
        <f>G32+G33</f>
        <v>43</v>
      </c>
      <c r="J31" s="63">
        <f>H31*I25</f>
        <v>132.01</v>
      </c>
    </row>
    <row r="32" spans="1:10" x14ac:dyDescent="0.3">
      <c r="B32" t="s">
        <v>11</v>
      </c>
      <c r="C32">
        <v>3</v>
      </c>
      <c r="D32">
        <v>12</v>
      </c>
      <c r="G32" s="51">
        <f t="shared" si="2"/>
        <v>36</v>
      </c>
      <c r="I32" s="60">
        <f>G32*I25</f>
        <v>110.52</v>
      </c>
    </row>
    <row r="33" spans="1:10" x14ac:dyDescent="0.3">
      <c r="B33" t="s">
        <v>14</v>
      </c>
      <c r="C33">
        <v>1</v>
      </c>
      <c r="D33">
        <v>7</v>
      </c>
      <c r="G33" s="51">
        <f t="shared" si="2"/>
        <v>7</v>
      </c>
      <c r="I33" s="60">
        <f>G33*I25</f>
        <v>21.49</v>
      </c>
    </row>
    <row r="34" spans="1:10" x14ac:dyDescent="0.3">
      <c r="B34" s="27" t="s">
        <v>78</v>
      </c>
      <c r="G34" s="51">
        <f t="shared" si="2"/>
        <v>0</v>
      </c>
      <c r="H34" s="42">
        <f>G35+G36+G37+G38</f>
        <v>101.9</v>
      </c>
      <c r="J34" s="63">
        <f>H34*I25</f>
        <v>312.83300000000003</v>
      </c>
    </row>
    <row r="35" spans="1:10" x14ac:dyDescent="0.3">
      <c r="B35" t="s">
        <v>8</v>
      </c>
      <c r="C35">
        <v>4</v>
      </c>
      <c r="D35">
        <v>6.6</v>
      </c>
      <c r="G35" s="51">
        <f t="shared" si="2"/>
        <v>26.4</v>
      </c>
      <c r="I35" s="60">
        <f>G35*I25</f>
        <v>81.047999999999988</v>
      </c>
    </row>
    <row r="36" spans="1:10" x14ac:dyDescent="0.3">
      <c r="B36" t="s">
        <v>9</v>
      </c>
      <c r="C36">
        <v>5</v>
      </c>
      <c r="D36">
        <v>6.5</v>
      </c>
      <c r="G36" s="51">
        <f t="shared" si="2"/>
        <v>32.5</v>
      </c>
      <c r="I36" s="60">
        <f>G36*I25</f>
        <v>99.774999999999991</v>
      </c>
    </row>
    <row r="37" spans="1:10" x14ac:dyDescent="0.3">
      <c r="B37" t="s">
        <v>10</v>
      </c>
      <c r="C37">
        <v>5</v>
      </c>
      <c r="D37">
        <v>6</v>
      </c>
      <c r="G37" s="51">
        <f t="shared" si="2"/>
        <v>30</v>
      </c>
      <c r="I37" s="60">
        <f>G37*I25</f>
        <v>92.1</v>
      </c>
    </row>
    <row r="38" spans="1:10" x14ac:dyDescent="0.3">
      <c r="B38" t="s">
        <v>16</v>
      </c>
      <c r="C38">
        <v>2</v>
      </c>
      <c r="D38">
        <v>6.5</v>
      </c>
      <c r="G38" s="51">
        <f t="shared" si="2"/>
        <v>13</v>
      </c>
      <c r="I38" s="60">
        <f>G38*I25</f>
        <v>39.909999999999997</v>
      </c>
    </row>
    <row r="39" spans="1:10" x14ac:dyDescent="0.3">
      <c r="B39" s="27" t="s">
        <v>79</v>
      </c>
      <c r="G39" s="51">
        <f t="shared" si="2"/>
        <v>0</v>
      </c>
    </row>
    <row r="40" spans="1:10" x14ac:dyDescent="0.3">
      <c r="B40" t="s">
        <v>84</v>
      </c>
      <c r="C40">
        <v>2</v>
      </c>
      <c r="D40">
        <v>6.7</v>
      </c>
      <c r="G40" s="51">
        <f t="shared" si="2"/>
        <v>13.4</v>
      </c>
      <c r="H40" s="43">
        <f>G40</f>
        <v>13.4</v>
      </c>
      <c r="I40" s="60">
        <f>G40*I25</f>
        <v>41.137999999999998</v>
      </c>
      <c r="J40" s="63">
        <f>H40*I25</f>
        <v>41.137999999999998</v>
      </c>
    </row>
    <row r="41" spans="1:10" x14ac:dyDescent="0.3">
      <c r="B41" s="27" t="s">
        <v>80</v>
      </c>
      <c r="C41">
        <v>2</v>
      </c>
      <c r="D41">
        <v>20</v>
      </c>
      <c r="G41" s="51">
        <f t="shared" si="2"/>
        <v>40</v>
      </c>
      <c r="H41" s="43">
        <f>G41</f>
        <v>40</v>
      </c>
      <c r="I41" s="60">
        <f>G41*I25</f>
        <v>122.8</v>
      </c>
      <c r="J41" s="63">
        <f>H41*I25</f>
        <v>122.8</v>
      </c>
    </row>
    <row r="42" spans="1:10" x14ac:dyDescent="0.3">
      <c r="G42" s="46"/>
      <c r="H42" s="28"/>
      <c r="J42" s="60"/>
    </row>
    <row r="43" spans="1:10" x14ac:dyDescent="0.3">
      <c r="A43" s="27" t="s">
        <v>87</v>
      </c>
      <c r="B43" s="38" t="s">
        <v>217</v>
      </c>
      <c r="C43" s="39"/>
      <c r="D43" s="39"/>
      <c r="E43" s="39"/>
      <c r="G43" s="46"/>
      <c r="H43"/>
      <c r="I43" s="64">
        <v>0.7</v>
      </c>
      <c r="J43" s="71">
        <f>SUM(G46:G60)*0.7</f>
        <v>33564.229999999996</v>
      </c>
    </row>
    <row r="44" spans="1:10" x14ac:dyDescent="0.3">
      <c r="B44" t="s">
        <v>218</v>
      </c>
      <c r="G44" s="46"/>
      <c r="H44"/>
      <c r="J44" s="60"/>
    </row>
    <row r="45" spans="1:10" x14ac:dyDescent="0.3">
      <c r="B45" t="s">
        <v>219</v>
      </c>
      <c r="G45" s="46"/>
      <c r="H45"/>
      <c r="J45" s="60"/>
    </row>
    <row r="46" spans="1:10" x14ac:dyDescent="0.3">
      <c r="B46" s="27" t="s">
        <v>76</v>
      </c>
      <c r="H46" s="51">
        <f>G47+G48+G49</f>
        <v>10207.200000000001</v>
      </c>
      <c r="I46" s="60">
        <f>H46*I43</f>
        <v>7145.04</v>
      </c>
    </row>
    <row r="47" spans="1:10" x14ac:dyDescent="0.3">
      <c r="B47" t="s">
        <v>81</v>
      </c>
      <c r="C47">
        <v>1</v>
      </c>
      <c r="D47">
        <v>545</v>
      </c>
      <c r="E47">
        <v>9</v>
      </c>
      <c r="F47" s="88">
        <v>1</v>
      </c>
      <c r="G47" s="45">
        <f>C47*D47*E47*F47</f>
        <v>4905</v>
      </c>
      <c r="H47" s="84"/>
    </row>
    <row r="48" spans="1:10" x14ac:dyDescent="0.3">
      <c r="B48" t="s">
        <v>82</v>
      </c>
      <c r="C48">
        <v>1</v>
      </c>
      <c r="D48">
        <v>541</v>
      </c>
      <c r="E48">
        <v>6.7</v>
      </c>
      <c r="F48" s="88">
        <v>1</v>
      </c>
      <c r="G48" s="45">
        <f t="shared" ref="G48:G60" si="3">C48*D48*E48*F48</f>
        <v>3624.7000000000003</v>
      </c>
      <c r="H48" s="84"/>
    </row>
    <row r="49" spans="2:10" x14ac:dyDescent="0.3">
      <c r="B49" t="s">
        <v>83</v>
      </c>
      <c r="C49">
        <v>1</v>
      </c>
      <c r="D49">
        <v>305</v>
      </c>
      <c r="E49">
        <v>5.5</v>
      </c>
      <c r="F49" s="88">
        <v>1</v>
      </c>
      <c r="G49" s="45">
        <f t="shared" si="3"/>
        <v>1677.5</v>
      </c>
      <c r="H49" s="84"/>
    </row>
    <row r="50" spans="2:10" x14ac:dyDescent="0.3">
      <c r="B50" s="27" t="s">
        <v>77</v>
      </c>
      <c r="F50" s="88"/>
      <c r="G50" s="45">
        <f t="shared" si="3"/>
        <v>0</v>
      </c>
      <c r="H50" s="51">
        <f>G51+G52</f>
        <v>4180</v>
      </c>
      <c r="I50" s="60">
        <f>H50*I43</f>
        <v>2926</v>
      </c>
    </row>
    <row r="51" spans="2:10" x14ac:dyDescent="0.3">
      <c r="B51" t="s">
        <v>11</v>
      </c>
      <c r="C51">
        <v>1</v>
      </c>
      <c r="D51">
        <v>445</v>
      </c>
      <c r="E51">
        <v>5.5</v>
      </c>
      <c r="F51" s="88">
        <v>1</v>
      </c>
      <c r="G51" s="45">
        <f t="shared" si="3"/>
        <v>2447.5</v>
      </c>
      <c r="H51" s="51"/>
    </row>
    <row r="52" spans="2:10" x14ac:dyDescent="0.3">
      <c r="B52" t="s">
        <v>14</v>
      </c>
      <c r="C52">
        <v>1</v>
      </c>
      <c r="D52">
        <v>315</v>
      </c>
      <c r="E52">
        <v>5.5</v>
      </c>
      <c r="F52" s="88">
        <v>1</v>
      </c>
      <c r="G52" s="45">
        <f t="shared" si="3"/>
        <v>1732.5</v>
      </c>
      <c r="H52" s="51"/>
    </row>
    <row r="53" spans="2:10" x14ac:dyDescent="0.3">
      <c r="B53" s="27" t="s">
        <v>78</v>
      </c>
      <c r="F53" s="88"/>
      <c r="G53" s="45">
        <f t="shared" si="3"/>
        <v>0</v>
      </c>
      <c r="H53" s="51">
        <f>G54+G55+G56+G57</f>
        <v>10238.5</v>
      </c>
      <c r="I53" s="60">
        <f>H53*I43</f>
        <v>7166.95</v>
      </c>
    </row>
    <row r="54" spans="2:10" x14ac:dyDescent="0.3">
      <c r="B54" t="s">
        <v>8</v>
      </c>
      <c r="C54">
        <v>1</v>
      </c>
      <c r="D54">
        <v>350</v>
      </c>
      <c r="E54">
        <v>6</v>
      </c>
      <c r="F54" s="88">
        <v>1</v>
      </c>
      <c r="G54" s="45">
        <f t="shared" si="3"/>
        <v>2100</v>
      </c>
      <c r="H54" s="51"/>
    </row>
    <row r="55" spans="2:10" x14ac:dyDescent="0.3">
      <c r="B55" t="s">
        <v>9</v>
      </c>
      <c r="C55">
        <v>1</v>
      </c>
      <c r="D55">
        <v>160</v>
      </c>
      <c r="E55">
        <v>6</v>
      </c>
      <c r="F55" s="88">
        <v>3</v>
      </c>
      <c r="G55" s="45">
        <f t="shared" si="3"/>
        <v>2880</v>
      </c>
      <c r="H55" s="51"/>
    </row>
    <row r="56" spans="2:10" x14ac:dyDescent="0.3">
      <c r="B56" t="s">
        <v>10</v>
      </c>
      <c r="C56">
        <v>1</v>
      </c>
      <c r="D56">
        <v>239</v>
      </c>
      <c r="E56">
        <v>6.5</v>
      </c>
      <c r="F56" s="88">
        <v>3</v>
      </c>
      <c r="G56" s="45">
        <f t="shared" si="3"/>
        <v>4660.5</v>
      </c>
      <c r="H56" s="51"/>
    </row>
    <row r="57" spans="2:10" x14ac:dyDescent="0.3">
      <c r="B57" t="s">
        <v>16</v>
      </c>
      <c r="C57">
        <v>1</v>
      </c>
      <c r="D57">
        <v>46</v>
      </c>
      <c r="E57">
        <v>6.5</v>
      </c>
      <c r="F57" s="88">
        <v>2</v>
      </c>
      <c r="G57" s="45">
        <f t="shared" si="3"/>
        <v>598</v>
      </c>
      <c r="H57" s="51"/>
    </row>
    <row r="58" spans="2:10" x14ac:dyDescent="0.3">
      <c r="B58" s="27" t="s">
        <v>79</v>
      </c>
      <c r="F58" s="88"/>
      <c r="G58" s="45">
        <f t="shared" si="3"/>
        <v>0</v>
      </c>
      <c r="H58" s="51">
        <f>G59</f>
        <v>3752</v>
      </c>
      <c r="I58" s="87">
        <f>H58*I43</f>
        <v>2626.3999999999996</v>
      </c>
    </row>
    <row r="59" spans="2:10" x14ac:dyDescent="0.3">
      <c r="B59" t="s">
        <v>84</v>
      </c>
      <c r="C59">
        <v>1</v>
      </c>
      <c r="D59">
        <v>280</v>
      </c>
      <c r="E59">
        <v>6.7</v>
      </c>
      <c r="F59" s="88">
        <v>2</v>
      </c>
      <c r="G59" s="45">
        <f t="shared" si="3"/>
        <v>3752</v>
      </c>
      <c r="H59" s="51"/>
      <c r="I59" s="87"/>
    </row>
    <row r="60" spans="2:10" x14ac:dyDescent="0.3">
      <c r="B60" s="27" t="s">
        <v>80</v>
      </c>
      <c r="C60">
        <v>1</v>
      </c>
      <c r="D60">
        <v>556</v>
      </c>
      <c r="E60">
        <v>17.600000000000001</v>
      </c>
      <c r="F60" s="88">
        <v>2</v>
      </c>
      <c r="G60" s="45">
        <f t="shared" si="3"/>
        <v>19571.2</v>
      </c>
      <c r="H60" s="51">
        <f>G60</f>
        <v>19571.2</v>
      </c>
      <c r="I60" s="87">
        <f>H60*I43</f>
        <v>13699.84</v>
      </c>
    </row>
    <row r="61" spans="2:10" x14ac:dyDescent="0.3">
      <c r="G61"/>
      <c r="H61"/>
      <c r="J61" s="60"/>
    </row>
    <row r="62" spans="2:10" x14ac:dyDescent="0.3">
      <c r="G62" s="46"/>
      <c r="H62"/>
      <c r="J62" s="60"/>
    </row>
    <row r="63" spans="2:10" x14ac:dyDescent="0.3">
      <c r="B63" s="35" t="s">
        <v>88</v>
      </c>
      <c r="C63" s="34"/>
      <c r="D63" s="34"/>
      <c r="G63" s="46"/>
      <c r="H63"/>
      <c r="J63" s="70">
        <f>J43+J25+J7</f>
        <v>44910.710999999996</v>
      </c>
    </row>
    <row r="64" spans="2:10" x14ac:dyDescent="0.3">
      <c r="G64" s="46"/>
      <c r="H64"/>
      <c r="J64" s="60"/>
    </row>
    <row r="65" spans="1:10" x14ac:dyDescent="0.3">
      <c r="B65" s="35" t="s">
        <v>139</v>
      </c>
      <c r="C65" s="34"/>
      <c r="D65" s="34"/>
      <c r="G65" s="46"/>
      <c r="H65"/>
      <c r="J65" s="60"/>
    </row>
    <row r="66" spans="1:10" x14ac:dyDescent="0.3">
      <c r="B66" s="27"/>
      <c r="G66" s="47"/>
      <c r="H66"/>
      <c r="J66" s="60"/>
    </row>
    <row r="67" spans="1:10" x14ac:dyDescent="0.3">
      <c r="A67" s="27" t="s">
        <v>90</v>
      </c>
      <c r="B67" s="38" t="s">
        <v>91</v>
      </c>
      <c r="C67" s="39"/>
      <c r="G67" s="46"/>
      <c r="H67"/>
      <c r="I67" s="64">
        <v>14.56</v>
      </c>
      <c r="J67" s="64">
        <f>SUM(I71:I74)</f>
        <v>1776.32</v>
      </c>
    </row>
    <row r="68" spans="1:10" x14ac:dyDescent="0.3">
      <c r="B68" t="s">
        <v>92</v>
      </c>
      <c r="G68" s="46"/>
      <c r="H68"/>
      <c r="J68" s="60"/>
    </row>
    <row r="69" spans="1:10" x14ac:dyDescent="0.3">
      <c r="B69" t="s">
        <v>210</v>
      </c>
      <c r="G69" s="46"/>
      <c r="H69"/>
      <c r="J69" s="60"/>
    </row>
    <row r="70" spans="1:10" x14ac:dyDescent="0.3">
      <c r="B70" t="s">
        <v>93</v>
      </c>
      <c r="G70" s="46"/>
      <c r="H70"/>
      <c r="J70" s="60"/>
    </row>
    <row r="71" spans="1:10" x14ac:dyDescent="0.3">
      <c r="B71" s="27" t="s">
        <v>77</v>
      </c>
    </row>
    <row r="72" spans="1:10" x14ac:dyDescent="0.3">
      <c r="B72" t="s">
        <v>14</v>
      </c>
      <c r="C72">
        <v>1</v>
      </c>
      <c r="D72">
        <v>30</v>
      </c>
      <c r="G72" s="45">
        <f>C72*D72</f>
        <v>30</v>
      </c>
      <c r="I72" s="60">
        <f>G72*I67</f>
        <v>436.8</v>
      </c>
    </row>
    <row r="73" spans="1:10" x14ac:dyDescent="0.3">
      <c r="B73" s="27" t="s">
        <v>78</v>
      </c>
    </row>
    <row r="74" spans="1:10" x14ac:dyDescent="0.3">
      <c r="B74" t="s">
        <v>16</v>
      </c>
      <c r="C74">
        <v>2</v>
      </c>
      <c r="D74">
        <v>46</v>
      </c>
      <c r="G74" s="45">
        <f>C74*D74</f>
        <v>92</v>
      </c>
      <c r="I74" s="60">
        <f>G74*I67</f>
        <v>1339.52</v>
      </c>
    </row>
    <row r="75" spans="1:10" x14ac:dyDescent="0.3">
      <c r="G75" s="46"/>
      <c r="H75"/>
      <c r="J75" s="60"/>
    </row>
    <row r="76" spans="1:10" x14ac:dyDescent="0.3">
      <c r="A76" s="27" t="s">
        <v>211</v>
      </c>
      <c r="B76" s="38" t="s">
        <v>95</v>
      </c>
      <c r="C76" s="39"/>
      <c r="G76" s="46"/>
      <c r="H76"/>
      <c r="I76" s="64">
        <v>93.4</v>
      </c>
      <c r="J76" s="64">
        <f>SUM(I81:I85)</f>
        <v>6759.8250000000007</v>
      </c>
    </row>
    <row r="77" spans="1:10" x14ac:dyDescent="0.3">
      <c r="B77" t="s">
        <v>96</v>
      </c>
      <c r="G77" s="46"/>
      <c r="H77"/>
      <c r="J77" s="60"/>
    </row>
    <row r="78" spans="1:10" x14ac:dyDescent="0.3">
      <c r="B78" t="s">
        <v>97</v>
      </c>
      <c r="G78" s="46"/>
      <c r="H78"/>
      <c r="J78" s="60"/>
    </row>
    <row r="79" spans="1:10" x14ac:dyDescent="0.3">
      <c r="B79" t="s">
        <v>98</v>
      </c>
      <c r="G79" s="46"/>
      <c r="H79"/>
      <c r="J79" s="60"/>
    </row>
    <row r="80" spans="1:10" x14ac:dyDescent="0.3">
      <c r="B80" t="s">
        <v>99</v>
      </c>
      <c r="G80" s="46"/>
      <c r="H80"/>
      <c r="J80" s="60"/>
    </row>
    <row r="81" spans="1:10" x14ac:dyDescent="0.3">
      <c r="B81" s="27" t="s">
        <v>78</v>
      </c>
    </row>
    <row r="82" spans="1:10" x14ac:dyDescent="0.3">
      <c r="B82" t="s">
        <v>8</v>
      </c>
    </row>
    <row r="83" spans="1:10" x14ac:dyDescent="0.3">
      <c r="B83" t="s">
        <v>9</v>
      </c>
    </row>
    <row r="84" spans="1:10" x14ac:dyDescent="0.3">
      <c r="B84" t="s">
        <v>10</v>
      </c>
      <c r="C84">
        <v>3</v>
      </c>
      <c r="D84">
        <v>1.5</v>
      </c>
      <c r="E84">
        <v>1.5</v>
      </c>
      <c r="F84">
        <v>0.5</v>
      </c>
      <c r="H84" s="40">
        <f>C84*D84*E84*F84</f>
        <v>3.375</v>
      </c>
      <c r="I84" s="60">
        <f>H84*I76</f>
        <v>315.22500000000002</v>
      </c>
    </row>
    <row r="85" spans="1:10" x14ac:dyDescent="0.3">
      <c r="B85" t="s">
        <v>16</v>
      </c>
      <c r="C85">
        <v>1</v>
      </c>
      <c r="D85">
        <v>46</v>
      </c>
      <c r="E85">
        <v>5</v>
      </c>
      <c r="F85">
        <v>0.3</v>
      </c>
      <c r="H85" s="40">
        <f>C85*D85*E85*F85</f>
        <v>69</v>
      </c>
      <c r="I85" s="60">
        <f>H85*I76</f>
        <v>6444.6</v>
      </c>
    </row>
    <row r="86" spans="1:10" x14ac:dyDescent="0.3">
      <c r="G86" s="46"/>
      <c r="H86"/>
      <c r="J86" s="60"/>
    </row>
    <row r="87" spans="1:10" x14ac:dyDescent="0.3">
      <c r="A87" s="27" t="s">
        <v>212</v>
      </c>
      <c r="B87" s="38" t="s">
        <v>100</v>
      </c>
      <c r="C87" s="39"/>
      <c r="G87" s="46"/>
      <c r="H87"/>
      <c r="I87" s="64">
        <v>0.35</v>
      </c>
      <c r="J87" s="64">
        <f>I87*(H90+H94+H99+H104+H106)</f>
        <v>10836.455</v>
      </c>
    </row>
    <row r="88" spans="1:10" x14ac:dyDescent="0.3">
      <c r="B88" t="s">
        <v>101</v>
      </c>
      <c r="G88" s="46"/>
      <c r="H88"/>
      <c r="J88" s="60"/>
    </row>
    <row r="89" spans="1:10" x14ac:dyDescent="0.3">
      <c r="B89" t="s">
        <v>102</v>
      </c>
      <c r="G89" s="46"/>
      <c r="H89"/>
      <c r="J89" s="60"/>
    </row>
    <row r="90" spans="1:10" x14ac:dyDescent="0.3">
      <c r="B90" s="27" t="s">
        <v>76</v>
      </c>
      <c r="H90" s="44">
        <f>G91+G92+G93</f>
        <v>10207.200000000001</v>
      </c>
      <c r="I90" s="60">
        <f>H90*I87</f>
        <v>3572.52</v>
      </c>
    </row>
    <row r="91" spans="1:10" x14ac:dyDescent="0.3">
      <c r="B91" t="s">
        <v>81</v>
      </c>
      <c r="C91">
        <v>1</v>
      </c>
      <c r="D91">
        <f>Hoja1!B3</f>
        <v>545</v>
      </c>
      <c r="E91">
        <f>Hoja1!C3</f>
        <v>9</v>
      </c>
      <c r="G91" s="45">
        <f>C91*D91*E91</f>
        <v>4905</v>
      </c>
    </row>
    <row r="92" spans="1:10" x14ac:dyDescent="0.3">
      <c r="B92" t="s">
        <v>82</v>
      </c>
      <c r="C92">
        <v>1</v>
      </c>
      <c r="D92">
        <f>Hoja1!B4</f>
        <v>541</v>
      </c>
      <c r="E92">
        <f>Hoja1!C4</f>
        <v>6.7</v>
      </c>
      <c r="G92" s="45">
        <f t="shared" ref="G92:G106" si="4">C92*D92*E92</f>
        <v>3624.7000000000003</v>
      </c>
    </row>
    <row r="93" spans="1:10" x14ac:dyDescent="0.3">
      <c r="B93" t="s">
        <v>83</v>
      </c>
      <c r="C93">
        <v>1</v>
      </c>
      <c r="D93">
        <f>Hoja1!B5</f>
        <v>305</v>
      </c>
      <c r="E93">
        <f>Hoja1!C5</f>
        <v>5.5</v>
      </c>
      <c r="G93" s="45">
        <f t="shared" si="4"/>
        <v>1677.5</v>
      </c>
    </row>
    <row r="94" spans="1:10" x14ac:dyDescent="0.3">
      <c r="B94" s="27" t="s">
        <v>77</v>
      </c>
      <c r="G94" s="45">
        <f t="shared" si="4"/>
        <v>0</v>
      </c>
      <c r="H94" s="44">
        <f>G95+G96+G97+G98</f>
        <v>4180</v>
      </c>
      <c r="I94" s="60">
        <f>H94*I87</f>
        <v>1463</v>
      </c>
    </row>
    <row r="95" spans="1:10" x14ac:dyDescent="0.3">
      <c r="B95" t="s">
        <v>11</v>
      </c>
      <c r="C95">
        <v>1</v>
      </c>
      <c r="D95">
        <f>Hoja1!B13</f>
        <v>445</v>
      </c>
      <c r="E95">
        <f>Hoja1!C13</f>
        <v>5.5</v>
      </c>
      <c r="G95" s="45">
        <f t="shared" si="4"/>
        <v>2447.5</v>
      </c>
    </row>
    <row r="96" spans="1:10" x14ac:dyDescent="0.3">
      <c r="B96" t="s">
        <v>12</v>
      </c>
      <c r="C96">
        <v>0</v>
      </c>
      <c r="D96">
        <f>Hoja1!B14</f>
        <v>1150</v>
      </c>
      <c r="E96">
        <f>Hoja1!C14</f>
        <v>5.5</v>
      </c>
      <c r="G96" s="45">
        <f t="shared" si="4"/>
        <v>0</v>
      </c>
    </row>
    <row r="97" spans="1:10" x14ac:dyDescent="0.3">
      <c r="B97" t="s">
        <v>13</v>
      </c>
      <c r="C97">
        <v>0</v>
      </c>
      <c r="D97">
        <f>Hoja1!B15</f>
        <v>480</v>
      </c>
      <c r="E97">
        <f>Hoja1!C15</f>
        <v>5.5</v>
      </c>
      <c r="G97" s="45">
        <f t="shared" si="4"/>
        <v>0</v>
      </c>
    </row>
    <row r="98" spans="1:10" x14ac:dyDescent="0.3">
      <c r="B98" t="s">
        <v>14</v>
      </c>
      <c r="C98">
        <v>1</v>
      </c>
      <c r="D98">
        <f>Hoja1!B16</f>
        <v>315</v>
      </c>
      <c r="E98">
        <f>Hoja1!C16</f>
        <v>5.5</v>
      </c>
      <c r="G98" s="45">
        <f t="shared" si="4"/>
        <v>1732.5</v>
      </c>
    </row>
    <row r="99" spans="1:10" x14ac:dyDescent="0.3">
      <c r="B99" s="27" t="s">
        <v>78</v>
      </c>
      <c r="G99" s="45">
        <f t="shared" si="4"/>
        <v>0</v>
      </c>
      <c r="H99" s="44">
        <f>G100+G101+G102+G103</f>
        <v>4912.5</v>
      </c>
      <c r="I99" s="60">
        <f>H99*I87</f>
        <v>1719.375</v>
      </c>
    </row>
    <row r="100" spans="1:10" x14ac:dyDescent="0.3">
      <c r="B100" t="s">
        <v>8</v>
      </c>
      <c r="C100">
        <v>1</v>
      </c>
      <c r="D100">
        <f>Hoja1!B7</f>
        <v>350</v>
      </c>
      <c r="E100">
        <f>Hoja1!C8</f>
        <v>6</v>
      </c>
      <c r="G100" s="45">
        <f t="shared" si="4"/>
        <v>2100</v>
      </c>
    </row>
    <row r="101" spans="1:10" x14ac:dyDescent="0.3">
      <c r="B101" t="s">
        <v>9</v>
      </c>
      <c r="C101">
        <v>1</v>
      </c>
      <c r="D101">
        <f>Hoja1!B8</f>
        <v>160</v>
      </c>
      <c r="E101">
        <v>6</v>
      </c>
      <c r="G101" s="45">
        <f t="shared" si="4"/>
        <v>960</v>
      </c>
    </row>
    <row r="102" spans="1:10" x14ac:dyDescent="0.3">
      <c r="B102" t="s">
        <v>10</v>
      </c>
      <c r="C102">
        <v>1</v>
      </c>
      <c r="D102">
        <v>239</v>
      </c>
      <c r="E102">
        <v>6.5</v>
      </c>
      <c r="G102" s="45">
        <f t="shared" si="4"/>
        <v>1553.5</v>
      </c>
    </row>
    <row r="103" spans="1:10" x14ac:dyDescent="0.3">
      <c r="B103" t="s">
        <v>16</v>
      </c>
      <c r="C103">
        <v>1</v>
      </c>
      <c r="D103">
        <f>Hoja1!B10</f>
        <v>46</v>
      </c>
      <c r="E103">
        <f>Hoja1!C10</f>
        <v>6.5</v>
      </c>
      <c r="G103" s="45">
        <f t="shared" si="4"/>
        <v>299</v>
      </c>
    </row>
    <row r="104" spans="1:10" x14ac:dyDescent="0.3">
      <c r="B104" s="27" t="s">
        <v>79</v>
      </c>
      <c r="G104" s="45">
        <f t="shared" si="4"/>
        <v>0</v>
      </c>
      <c r="H104" s="43">
        <f>G105</f>
        <v>1876</v>
      </c>
      <c r="I104" s="60">
        <f>H104*I87</f>
        <v>656.59999999999991</v>
      </c>
    </row>
    <row r="105" spans="1:10" x14ac:dyDescent="0.3">
      <c r="B105" t="s">
        <v>84</v>
      </c>
      <c r="C105">
        <v>1</v>
      </c>
      <c r="D105">
        <f>Hoja1!B18</f>
        <v>280</v>
      </c>
      <c r="E105">
        <f>Hoja1!C18</f>
        <v>6.7</v>
      </c>
      <c r="G105" s="45">
        <f t="shared" si="4"/>
        <v>1876</v>
      </c>
    </row>
    <row r="106" spans="1:10" x14ac:dyDescent="0.3">
      <c r="B106" s="27" t="s">
        <v>80</v>
      </c>
      <c r="C106">
        <v>1</v>
      </c>
      <c r="D106">
        <v>556</v>
      </c>
      <c r="E106">
        <v>17.600000000000001</v>
      </c>
      <c r="G106" s="45">
        <f t="shared" si="4"/>
        <v>9785.6</v>
      </c>
      <c r="H106" s="43">
        <f>G106</f>
        <v>9785.6</v>
      </c>
      <c r="I106" s="60">
        <f>H106*I87</f>
        <v>3424.96</v>
      </c>
    </row>
    <row r="107" spans="1:10" x14ac:dyDescent="0.3">
      <c r="G107" s="46"/>
      <c r="H107" s="28"/>
      <c r="J107" s="60"/>
    </row>
    <row r="108" spans="1:10" x14ac:dyDescent="0.3">
      <c r="A108" s="27" t="s">
        <v>213</v>
      </c>
      <c r="B108" s="38" t="s">
        <v>103</v>
      </c>
      <c r="G108" s="46"/>
      <c r="H108"/>
      <c r="I108" s="64">
        <v>0.64</v>
      </c>
      <c r="J108" s="72">
        <f>H112*I108</f>
        <v>191.36</v>
      </c>
    </row>
    <row r="109" spans="1:10" x14ac:dyDescent="0.3">
      <c r="B109" t="s">
        <v>104</v>
      </c>
      <c r="G109" s="46"/>
      <c r="H109"/>
      <c r="J109" s="60"/>
    </row>
    <row r="110" spans="1:10" x14ac:dyDescent="0.3">
      <c r="B110" t="s">
        <v>105</v>
      </c>
      <c r="G110" s="46"/>
      <c r="H110"/>
      <c r="J110" s="60"/>
    </row>
    <row r="111" spans="1:10" x14ac:dyDescent="0.3">
      <c r="B111" t="s">
        <v>106</v>
      </c>
      <c r="G111" s="46"/>
      <c r="H111"/>
      <c r="J111" s="60"/>
    </row>
    <row r="112" spans="1:10" x14ac:dyDescent="0.3">
      <c r="B112" s="27" t="s">
        <v>78</v>
      </c>
      <c r="G112" s="45">
        <f t="shared" ref="G112:G113" si="5">C112*D112*E112</f>
        <v>0</v>
      </c>
      <c r="H112" s="44">
        <f>G113</f>
        <v>299</v>
      </c>
      <c r="I112" s="60">
        <f>H112*I108</f>
        <v>191.36</v>
      </c>
    </row>
    <row r="113" spans="1:10" x14ac:dyDescent="0.3">
      <c r="B113" t="s">
        <v>16</v>
      </c>
      <c r="C113">
        <v>1</v>
      </c>
      <c r="D113">
        <f>D103</f>
        <v>46</v>
      </c>
      <c r="E113">
        <f>E103</f>
        <v>6.5</v>
      </c>
      <c r="G113" s="45">
        <f t="shared" si="5"/>
        <v>299</v>
      </c>
    </row>
    <row r="114" spans="1:10" x14ac:dyDescent="0.3">
      <c r="G114" s="46"/>
      <c r="H114" s="28"/>
      <c r="J114" s="60"/>
    </row>
    <row r="115" spans="1:10" x14ac:dyDescent="0.3">
      <c r="A115" s="27" t="s">
        <v>214</v>
      </c>
      <c r="B115" s="38" t="s">
        <v>107</v>
      </c>
      <c r="G115" s="46"/>
      <c r="H115"/>
      <c r="I115" s="64">
        <v>0.3</v>
      </c>
      <c r="J115" s="64">
        <f>I120+I124+I127+I132+I134</f>
        <v>9277.86</v>
      </c>
    </row>
    <row r="116" spans="1:10" x14ac:dyDescent="0.3">
      <c r="B116" t="s">
        <v>108</v>
      </c>
      <c r="G116" s="46"/>
      <c r="H116"/>
      <c r="J116" s="60"/>
    </row>
    <row r="117" spans="1:10" x14ac:dyDescent="0.3">
      <c r="B117" t="s">
        <v>109</v>
      </c>
      <c r="G117" s="46"/>
      <c r="H117"/>
      <c r="J117" s="60"/>
    </row>
    <row r="118" spans="1:10" x14ac:dyDescent="0.3">
      <c r="B118" t="s">
        <v>110</v>
      </c>
      <c r="G118" s="46"/>
      <c r="H118"/>
      <c r="J118" s="60"/>
    </row>
    <row r="119" spans="1:10" x14ac:dyDescent="0.3">
      <c r="B119" t="s">
        <v>111</v>
      </c>
      <c r="G119" s="46"/>
      <c r="H119"/>
      <c r="J119" s="60"/>
    </row>
    <row r="120" spans="1:10" x14ac:dyDescent="0.3">
      <c r="B120" s="27" t="s">
        <v>76</v>
      </c>
      <c r="H120" s="54">
        <v>10207.200000000001</v>
      </c>
      <c r="I120" s="65">
        <f>H120*I115</f>
        <v>3062.1600000000003</v>
      </c>
    </row>
    <row r="121" spans="1:10" x14ac:dyDescent="0.3">
      <c r="B121" t="s">
        <v>81</v>
      </c>
      <c r="C121">
        <v>1</v>
      </c>
      <c r="D121">
        <v>545</v>
      </c>
      <c r="E121">
        <v>9</v>
      </c>
      <c r="G121" s="45">
        <f>C121*D121*E121</f>
        <v>4905</v>
      </c>
      <c r="I121" s="65"/>
    </row>
    <row r="122" spans="1:10" x14ac:dyDescent="0.3">
      <c r="B122" t="s">
        <v>82</v>
      </c>
      <c r="C122">
        <v>1</v>
      </c>
      <c r="D122">
        <v>541</v>
      </c>
      <c r="E122">
        <v>6.7</v>
      </c>
      <c r="G122" s="45">
        <f t="shared" ref="G122:G134" si="6">C122*D122*E122</f>
        <v>3624.7000000000003</v>
      </c>
      <c r="I122" s="65"/>
    </row>
    <row r="123" spans="1:10" x14ac:dyDescent="0.3">
      <c r="B123" t="s">
        <v>83</v>
      </c>
      <c r="C123">
        <v>1</v>
      </c>
      <c r="D123">
        <v>305</v>
      </c>
      <c r="E123">
        <v>5.5</v>
      </c>
      <c r="G123" s="45">
        <f t="shared" si="6"/>
        <v>1677.5</v>
      </c>
      <c r="I123" s="65"/>
    </row>
    <row r="124" spans="1:10" x14ac:dyDescent="0.3">
      <c r="B124" s="27" t="s">
        <v>77</v>
      </c>
      <c r="G124" s="45">
        <f t="shared" si="6"/>
        <v>0</v>
      </c>
      <c r="H124" s="54">
        <v>4180</v>
      </c>
      <c r="I124" s="65">
        <f>H124*I115</f>
        <v>1254</v>
      </c>
    </row>
    <row r="125" spans="1:10" x14ac:dyDescent="0.3">
      <c r="B125" t="s">
        <v>11</v>
      </c>
      <c r="C125">
        <v>1</v>
      </c>
      <c r="D125">
        <v>445</v>
      </c>
      <c r="E125">
        <v>5.5</v>
      </c>
      <c r="G125" s="45">
        <f t="shared" si="6"/>
        <v>2447.5</v>
      </c>
      <c r="I125" s="65"/>
    </row>
    <row r="126" spans="1:10" x14ac:dyDescent="0.3">
      <c r="B126" t="s">
        <v>14</v>
      </c>
      <c r="C126">
        <v>1</v>
      </c>
      <c r="D126">
        <v>315</v>
      </c>
      <c r="E126">
        <v>5.5</v>
      </c>
      <c r="G126" s="45">
        <f t="shared" si="6"/>
        <v>1732.5</v>
      </c>
      <c r="I126" s="65"/>
    </row>
    <row r="127" spans="1:10" x14ac:dyDescent="0.3">
      <c r="B127" s="27" t="s">
        <v>78</v>
      </c>
      <c r="G127" s="45">
        <f>C127*D127*E127</f>
        <v>0</v>
      </c>
      <c r="H127" s="54">
        <v>4913</v>
      </c>
      <c r="I127" s="65">
        <f>H127*I115</f>
        <v>1473.8999999999999</v>
      </c>
    </row>
    <row r="128" spans="1:10" x14ac:dyDescent="0.3">
      <c r="B128" t="s">
        <v>8</v>
      </c>
      <c r="C128">
        <v>1</v>
      </c>
      <c r="D128">
        <v>350</v>
      </c>
      <c r="E128">
        <v>6</v>
      </c>
      <c r="G128" s="45">
        <f t="shared" si="6"/>
        <v>2100</v>
      </c>
      <c r="I128" s="65"/>
    </row>
    <row r="129" spans="1:10" x14ac:dyDescent="0.3">
      <c r="B129" t="s">
        <v>9</v>
      </c>
      <c r="C129">
        <v>1</v>
      </c>
      <c r="D129">
        <v>160</v>
      </c>
      <c r="E129">
        <v>6</v>
      </c>
      <c r="G129" s="45">
        <f t="shared" si="6"/>
        <v>960</v>
      </c>
      <c r="I129" s="65"/>
    </row>
    <row r="130" spans="1:10" x14ac:dyDescent="0.3">
      <c r="B130" t="s">
        <v>10</v>
      </c>
      <c r="C130">
        <v>1</v>
      </c>
      <c r="D130">
        <v>239</v>
      </c>
      <c r="E130">
        <v>6.5</v>
      </c>
      <c r="G130" s="45">
        <f t="shared" si="6"/>
        <v>1553.5</v>
      </c>
      <c r="I130" s="65"/>
    </row>
    <row r="131" spans="1:10" x14ac:dyDescent="0.3">
      <c r="B131" t="s">
        <v>16</v>
      </c>
      <c r="C131">
        <v>1</v>
      </c>
      <c r="D131">
        <v>46</v>
      </c>
      <c r="E131">
        <v>6.5</v>
      </c>
      <c r="G131" s="45">
        <f t="shared" si="6"/>
        <v>299</v>
      </c>
      <c r="I131" s="65"/>
    </row>
    <row r="132" spans="1:10" x14ac:dyDescent="0.3">
      <c r="B132" s="27" t="s">
        <v>79</v>
      </c>
      <c r="G132" s="45">
        <f t="shared" si="6"/>
        <v>0</v>
      </c>
      <c r="H132" s="54">
        <v>1876</v>
      </c>
      <c r="I132" s="65">
        <f>H132*I115</f>
        <v>562.79999999999995</v>
      </c>
    </row>
    <row r="133" spans="1:10" x14ac:dyDescent="0.3">
      <c r="B133" t="s">
        <v>84</v>
      </c>
      <c r="C133">
        <v>1</v>
      </c>
      <c r="D133">
        <v>280</v>
      </c>
      <c r="E133">
        <v>6.7</v>
      </c>
      <c r="G133" s="45">
        <f t="shared" si="6"/>
        <v>1876</v>
      </c>
      <c r="H133" s="43">
        <f>G133</f>
        <v>1876</v>
      </c>
      <c r="I133" s="65"/>
    </row>
    <row r="134" spans="1:10" x14ac:dyDescent="0.3">
      <c r="B134" s="27" t="s">
        <v>80</v>
      </c>
      <c r="C134">
        <v>1</v>
      </c>
      <c r="D134">
        <v>556</v>
      </c>
      <c r="E134">
        <v>17.600000000000001</v>
      </c>
      <c r="G134" s="45">
        <f t="shared" si="6"/>
        <v>9785.6</v>
      </c>
      <c r="H134" s="54">
        <v>9750</v>
      </c>
      <c r="I134" s="65">
        <f>H134*I115</f>
        <v>2925</v>
      </c>
    </row>
    <row r="135" spans="1:10" x14ac:dyDescent="0.3">
      <c r="G135" s="46"/>
      <c r="H135"/>
      <c r="J135" s="60"/>
    </row>
    <row r="136" spans="1:10" x14ac:dyDescent="0.3">
      <c r="A136" s="27" t="s">
        <v>94</v>
      </c>
      <c r="B136" s="38" t="s">
        <v>112</v>
      </c>
      <c r="C136" s="38"/>
      <c r="D136" s="38"/>
      <c r="G136" s="46"/>
      <c r="H136"/>
      <c r="I136" s="64">
        <v>9.0299999999999994</v>
      </c>
      <c r="J136" s="64">
        <f>I141+I145+I148+I153+I155</f>
        <v>279259.071</v>
      </c>
    </row>
    <row r="137" spans="1:10" x14ac:dyDescent="0.3">
      <c r="B137" t="s">
        <v>113</v>
      </c>
      <c r="G137" s="46"/>
      <c r="H137"/>
      <c r="J137" s="60"/>
    </row>
    <row r="138" spans="1:10" x14ac:dyDescent="0.3">
      <c r="B138" t="s">
        <v>114</v>
      </c>
      <c r="G138" s="46"/>
      <c r="H138"/>
      <c r="J138" s="60"/>
    </row>
    <row r="139" spans="1:10" x14ac:dyDescent="0.3">
      <c r="B139" t="s">
        <v>115</v>
      </c>
      <c r="G139" s="46"/>
      <c r="H139"/>
      <c r="J139" s="60"/>
    </row>
    <row r="140" spans="1:10" x14ac:dyDescent="0.3">
      <c r="B140" t="s">
        <v>116</v>
      </c>
      <c r="G140" s="46"/>
      <c r="H140"/>
      <c r="J140" s="60"/>
    </row>
    <row r="141" spans="1:10" x14ac:dyDescent="0.3">
      <c r="B141" s="27" t="s">
        <v>76</v>
      </c>
      <c r="H141" s="85">
        <f>G142+G143+G144</f>
        <v>10207.200000000001</v>
      </c>
      <c r="I141" s="60">
        <f>H141*I136</f>
        <v>92171.016000000003</v>
      </c>
    </row>
    <row r="142" spans="1:10" x14ac:dyDescent="0.3">
      <c r="B142" t="s">
        <v>81</v>
      </c>
      <c r="C142">
        <v>1</v>
      </c>
      <c r="D142">
        <v>545</v>
      </c>
      <c r="E142">
        <v>9</v>
      </c>
      <c r="G142" s="45">
        <f>C142*D142*E142</f>
        <v>4905</v>
      </c>
      <c r="H142" s="86"/>
    </row>
    <row r="143" spans="1:10" x14ac:dyDescent="0.3">
      <c r="B143" t="s">
        <v>82</v>
      </c>
      <c r="C143">
        <v>1</v>
      </c>
      <c r="D143">
        <v>541</v>
      </c>
      <c r="E143">
        <v>6.7</v>
      </c>
      <c r="G143" s="45">
        <f t="shared" ref="G143:G155" si="7">C143*D143*E143</f>
        <v>3624.7000000000003</v>
      </c>
      <c r="H143" s="86"/>
    </row>
    <row r="144" spans="1:10" x14ac:dyDescent="0.3">
      <c r="B144" t="s">
        <v>83</v>
      </c>
      <c r="C144">
        <v>1</v>
      </c>
      <c r="D144">
        <v>305</v>
      </c>
      <c r="E144">
        <v>5.5</v>
      </c>
      <c r="G144" s="45">
        <f t="shared" si="7"/>
        <v>1677.5</v>
      </c>
      <c r="H144" s="86"/>
    </row>
    <row r="145" spans="2:10" x14ac:dyDescent="0.3">
      <c r="B145" s="27" t="s">
        <v>77</v>
      </c>
      <c r="G145" s="45">
        <f t="shared" si="7"/>
        <v>0</v>
      </c>
      <c r="H145" s="85">
        <f>G146+G147</f>
        <v>4180</v>
      </c>
      <c r="I145" s="60">
        <f>H145*I136</f>
        <v>37745.399999999994</v>
      </c>
    </row>
    <row r="146" spans="2:10" x14ac:dyDescent="0.3">
      <c r="B146" t="s">
        <v>11</v>
      </c>
      <c r="C146">
        <v>1</v>
      </c>
      <c r="D146">
        <v>445</v>
      </c>
      <c r="E146">
        <v>5.5</v>
      </c>
      <c r="G146" s="45">
        <f t="shared" si="7"/>
        <v>2447.5</v>
      </c>
      <c r="H146" s="86"/>
    </row>
    <row r="147" spans="2:10" x14ac:dyDescent="0.3">
      <c r="B147" t="s">
        <v>14</v>
      </c>
      <c r="C147">
        <v>1</v>
      </c>
      <c r="D147">
        <v>315</v>
      </c>
      <c r="E147">
        <v>5.5</v>
      </c>
      <c r="G147" s="45">
        <f t="shared" si="7"/>
        <v>1732.5</v>
      </c>
      <c r="H147" s="86"/>
    </row>
    <row r="148" spans="2:10" x14ac:dyDescent="0.3">
      <c r="B148" s="27" t="s">
        <v>78</v>
      </c>
      <c r="G148" s="45">
        <f t="shared" si="7"/>
        <v>0</v>
      </c>
      <c r="H148" s="85">
        <f>G149+G150+G151+G152</f>
        <v>4912.5</v>
      </c>
      <c r="I148" s="60">
        <f>H148*I136</f>
        <v>44359.875</v>
      </c>
    </row>
    <row r="149" spans="2:10" x14ac:dyDescent="0.3">
      <c r="B149" t="s">
        <v>8</v>
      </c>
      <c r="C149">
        <v>1</v>
      </c>
      <c r="D149">
        <v>350</v>
      </c>
      <c r="E149">
        <v>6</v>
      </c>
      <c r="G149" s="45">
        <f t="shared" si="7"/>
        <v>2100</v>
      </c>
      <c r="H149" s="86"/>
    </row>
    <row r="150" spans="2:10" x14ac:dyDescent="0.3">
      <c r="B150" t="s">
        <v>9</v>
      </c>
      <c r="C150">
        <v>1</v>
      </c>
      <c r="D150">
        <v>160</v>
      </c>
      <c r="E150">
        <v>6</v>
      </c>
      <c r="G150" s="45">
        <f t="shared" si="7"/>
        <v>960</v>
      </c>
      <c r="H150" s="86"/>
    </row>
    <row r="151" spans="2:10" x14ac:dyDescent="0.3">
      <c r="B151" t="s">
        <v>10</v>
      </c>
      <c r="C151">
        <v>1</v>
      </c>
      <c r="D151">
        <v>239</v>
      </c>
      <c r="E151">
        <v>6.5</v>
      </c>
      <c r="G151" s="45">
        <f t="shared" si="7"/>
        <v>1553.5</v>
      </c>
      <c r="H151" s="86"/>
    </row>
    <row r="152" spans="2:10" x14ac:dyDescent="0.3">
      <c r="B152" t="s">
        <v>16</v>
      </c>
      <c r="C152">
        <v>1</v>
      </c>
      <c r="D152">
        <v>46</v>
      </c>
      <c r="E152">
        <v>6.5</v>
      </c>
      <c r="G152" s="45">
        <f t="shared" si="7"/>
        <v>299</v>
      </c>
      <c r="H152" s="86"/>
    </row>
    <row r="153" spans="2:10" x14ac:dyDescent="0.3">
      <c r="B153" s="27" t="s">
        <v>79</v>
      </c>
      <c r="G153" s="45">
        <f t="shared" si="7"/>
        <v>0</v>
      </c>
      <c r="H153" s="85">
        <v>1876</v>
      </c>
      <c r="I153" s="60">
        <f>H153*I136</f>
        <v>16940.28</v>
      </c>
    </row>
    <row r="154" spans="2:10" x14ac:dyDescent="0.3">
      <c r="B154" t="s">
        <v>84</v>
      </c>
      <c r="C154">
        <v>1</v>
      </c>
      <c r="D154">
        <v>280</v>
      </c>
      <c r="E154">
        <v>6.7</v>
      </c>
      <c r="G154" s="45">
        <f t="shared" si="7"/>
        <v>1876</v>
      </c>
      <c r="H154" s="85">
        <v>1876</v>
      </c>
    </row>
    <row r="155" spans="2:10" x14ac:dyDescent="0.3">
      <c r="B155" s="27" t="s">
        <v>80</v>
      </c>
      <c r="C155">
        <v>1</v>
      </c>
      <c r="D155">
        <v>556</v>
      </c>
      <c r="E155">
        <v>17.600000000000001</v>
      </c>
      <c r="G155" s="45">
        <f t="shared" si="7"/>
        <v>9785.6</v>
      </c>
      <c r="H155" s="85">
        <v>9750</v>
      </c>
      <c r="I155" s="60">
        <f>H155*I136</f>
        <v>88042.5</v>
      </c>
    </row>
    <row r="156" spans="2:10" x14ac:dyDescent="0.3">
      <c r="G156" s="46"/>
      <c r="H156"/>
      <c r="J156" s="60"/>
    </row>
    <row r="157" spans="2:10" x14ac:dyDescent="0.3">
      <c r="G157" s="46"/>
      <c r="H157"/>
      <c r="J157" s="60"/>
    </row>
    <row r="158" spans="2:10" x14ac:dyDescent="0.3">
      <c r="B158" s="35" t="s">
        <v>117</v>
      </c>
      <c r="C158" s="34"/>
      <c r="D158" s="34"/>
      <c r="G158" s="46"/>
      <c r="H158"/>
      <c r="J158" s="73">
        <f>SUM(J67:J156)</f>
        <v>308100.891</v>
      </c>
    </row>
    <row r="159" spans="2:10" x14ac:dyDescent="0.3">
      <c r="G159" s="46"/>
      <c r="H159"/>
      <c r="J159" s="60"/>
    </row>
    <row r="160" spans="2:10" x14ac:dyDescent="0.3">
      <c r="B160" s="35" t="s">
        <v>138</v>
      </c>
      <c r="C160" s="34"/>
      <c r="D160" s="34"/>
      <c r="G160" s="46"/>
      <c r="H160"/>
      <c r="J160" s="60"/>
    </row>
    <row r="161" spans="1:10" x14ac:dyDescent="0.3">
      <c r="B161" s="27"/>
      <c r="G161" s="47"/>
      <c r="H161"/>
      <c r="J161" s="60"/>
    </row>
    <row r="162" spans="1:10" x14ac:dyDescent="0.3">
      <c r="A162" s="27" t="s">
        <v>118</v>
      </c>
      <c r="B162" s="38" t="s">
        <v>119</v>
      </c>
      <c r="G162" s="46"/>
      <c r="H162"/>
      <c r="I162" s="64">
        <v>1.1000000000000001</v>
      </c>
      <c r="J162" s="64">
        <f>J165+J169+J172+J177+J179</f>
        <v>4156.9000000000005</v>
      </c>
    </row>
    <row r="163" spans="1:10" x14ac:dyDescent="0.3">
      <c r="B163" t="s">
        <v>120</v>
      </c>
      <c r="G163" s="46"/>
      <c r="H163"/>
      <c r="J163" s="60"/>
    </row>
    <row r="164" spans="1:10" x14ac:dyDescent="0.3">
      <c r="B164" t="s">
        <v>121</v>
      </c>
      <c r="G164" s="46"/>
      <c r="H164"/>
      <c r="J164" s="60"/>
    </row>
    <row r="165" spans="1:10" x14ac:dyDescent="0.3">
      <c r="B165" s="27" t="s">
        <v>76</v>
      </c>
      <c r="G165" s="45">
        <f>D166+D167+D168</f>
        <v>1391</v>
      </c>
      <c r="J165" s="63">
        <f>G165*I162</f>
        <v>1530.1000000000001</v>
      </c>
    </row>
    <row r="166" spans="1:10" x14ac:dyDescent="0.3">
      <c r="B166" t="s">
        <v>81</v>
      </c>
      <c r="C166">
        <v>1</v>
      </c>
      <c r="D166">
        <f>Hoja1!B3</f>
        <v>545</v>
      </c>
    </row>
    <row r="167" spans="1:10" x14ac:dyDescent="0.3">
      <c r="B167" t="s">
        <v>82</v>
      </c>
      <c r="C167">
        <v>1</v>
      </c>
      <c r="D167">
        <f>Hoja1!B4</f>
        <v>541</v>
      </c>
    </row>
    <row r="168" spans="1:10" x14ac:dyDescent="0.3">
      <c r="B168" t="s">
        <v>83</v>
      </c>
      <c r="C168">
        <v>1</v>
      </c>
      <c r="D168">
        <f>Hoja1!B5</f>
        <v>305</v>
      </c>
    </row>
    <row r="169" spans="1:10" x14ac:dyDescent="0.3">
      <c r="B169" s="27" t="s">
        <v>77</v>
      </c>
      <c r="G169" s="45">
        <f>D170+D171</f>
        <v>760</v>
      </c>
      <c r="J169" s="63">
        <f>G169*I162</f>
        <v>836.00000000000011</v>
      </c>
    </row>
    <row r="170" spans="1:10" x14ac:dyDescent="0.3">
      <c r="B170" t="s">
        <v>11</v>
      </c>
      <c r="C170">
        <v>3</v>
      </c>
      <c r="D170">
        <f>Hoja1!B13</f>
        <v>445</v>
      </c>
    </row>
    <row r="171" spans="1:10" x14ac:dyDescent="0.3">
      <c r="B171" t="s">
        <v>14</v>
      </c>
      <c r="C171">
        <v>3</v>
      </c>
      <c r="D171">
        <f>Hoja1!B16</f>
        <v>315</v>
      </c>
    </row>
    <row r="172" spans="1:10" x14ac:dyDescent="0.3">
      <c r="B172" s="27" t="s">
        <v>78</v>
      </c>
      <c r="G172" s="45">
        <f>D173+D174+D175+D176</f>
        <v>795</v>
      </c>
      <c r="J172" s="63">
        <f>G172*I162</f>
        <v>874.50000000000011</v>
      </c>
    </row>
    <row r="173" spans="1:10" x14ac:dyDescent="0.3">
      <c r="B173" t="s">
        <v>8</v>
      </c>
      <c r="C173">
        <v>1</v>
      </c>
      <c r="D173">
        <f>Hoja1!B7</f>
        <v>350</v>
      </c>
    </row>
    <row r="174" spans="1:10" x14ac:dyDescent="0.3">
      <c r="B174" t="s">
        <v>9</v>
      </c>
      <c r="C174">
        <v>1</v>
      </c>
      <c r="D174">
        <f>Hoja1!B8</f>
        <v>160</v>
      </c>
    </row>
    <row r="175" spans="1:10" x14ac:dyDescent="0.3">
      <c r="B175" t="s">
        <v>10</v>
      </c>
      <c r="C175">
        <v>1</v>
      </c>
      <c r="D175">
        <f>Hoja1!B9</f>
        <v>239</v>
      </c>
    </row>
    <row r="176" spans="1:10" x14ac:dyDescent="0.3">
      <c r="B176" t="s">
        <v>16</v>
      </c>
      <c r="C176">
        <v>1</v>
      </c>
      <c r="D176">
        <f>Hoja1!B10</f>
        <v>46</v>
      </c>
    </row>
    <row r="177" spans="1:10" x14ac:dyDescent="0.3">
      <c r="B177" s="27" t="s">
        <v>79</v>
      </c>
      <c r="G177" s="45">
        <f>D178</f>
        <v>280</v>
      </c>
      <c r="J177" s="63">
        <f>G177*I162</f>
        <v>308</v>
      </c>
    </row>
    <row r="178" spans="1:10" x14ac:dyDescent="0.3">
      <c r="B178" t="s">
        <v>84</v>
      </c>
      <c r="C178">
        <v>1</v>
      </c>
      <c r="D178">
        <f>Hoja1!B18</f>
        <v>280</v>
      </c>
    </row>
    <row r="179" spans="1:10" x14ac:dyDescent="0.3">
      <c r="B179" s="27" t="s">
        <v>80</v>
      </c>
      <c r="C179">
        <v>2</v>
      </c>
      <c r="D179">
        <f>Hoja1!B12</f>
        <v>553</v>
      </c>
      <c r="G179" s="45">
        <f>D179</f>
        <v>553</v>
      </c>
      <c r="J179" s="63">
        <f>G179*I162</f>
        <v>608.30000000000007</v>
      </c>
    </row>
    <row r="180" spans="1:10" x14ac:dyDescent="0.3">
      <c r="G180" s="46"/>
      <c r="H180"/>
      <c r="J180" s="60"/>
    </row>
    <row r="181" spans="1:10" x14ac:dyDescent="0.3">
      <c r="A181" s="27" t="s">
        <v>122</v>
      </c>
      <c r="B181" s="27" t="s">
        <v>123</v>
      </c>
      <c r="G181" s="46"/>
      <c r="H181"/>
      <c r="I181" s="64">
        <v>16.3</v>
      </c>
      <c r="J181" s="64">
        <f>G185*I181</f>
        <v>407.5</v>
      </c>
    </row>
    <row r="182" spans="1:10" x14ac:dyDescent="0.3">
      <c r="B182" t="s">
        <v>124</v>
      </c>
      <c r="G182" s="46"/>
      <c r="H182"/>
      <c r="J182" s="60"/>
    </row>
    <row r="183" spans="1:10" x14ac:dyDescent="0.3">
      <c r="B183" t="s">
        <v>125</v>
      </c>
      <c r="G183" s="46"/>
      <c r="H183"/>
      <c r="J183" s="60"/>
    </row>
    <row r="184" spans="1:10" x14ac:dyDescent="0.3">
      <c r="B184" s="27" t="s">
        <v>79</v>
      </c>
    </row>
    <row r="185" spans="1:10" x14ac:dyDescent="0.3">
      <c r="B185" t="s">
        <v>84</v>
      </c>
      <c r="C185">
        <v>2</v>
      </c>
      <c r="D185">
        <v>10</v>
      </c>
      <c r="E185">
        <v>5</v>
      </c>
      <c r="G185" s="45">
        <f>C185*D185+E185</f>
        <v>25</v>
      </c>
    </row>
    <row r="186" spans="1:10" x14ac:dyDescent="0.3">
      <c r="G186" s="46"/>
      <c r="H186"/>
      <c r="J186" s="60"/>
    </row>
    <row r="187" spans="1:10" x14ac:dyDescent="0.3">
      <c r="A187" s="27" t="s">
        <v>126</v>
      </c>
      <c r="B187" s="38" t="s">
        <v>127</v>
      </c>
      <c r="G187" s="46"/>
      <c r="H187"/>
      <c r="I187" s="64">
        <v>20.09</v>
      </c>
      <c r="J187" s="64">
        <f>J191+J195+J198+J203+J205</f>
        <v>1386.21</v>
      </c>
    </row>
    <row r="188" spans="1:10" x14ac:dyDescent="0.3">
      <c r="B188" t="s">
        <v>128</v>
      </c>
      <c r="G188" s="46"/>
      <c r="H188"/>
      <c r="J188" s="60"/>
    </row>
    <row r="189" spans="1:10" x14ac:dyDescent="0.3">
      <c r="B189" t="s">
        <v>129</v>
      </c>
      <c r="G189" s="46"/>
      <c r="H189"/>
      <c r="J189" s="60"/>
    </row>
    <row r="190" spans="1:10" x14ac:dyDescent="0.3">
      <c r="B190" t="s">
        <v>130</v>
      </c>
      <c r="G190" s="46"/>
      <c r="H190"/>
      <c r="J190" s="60"/>
    </row>
    <row r="191" spans="1:10" x14ac:dyDescent="0.3">
      <c r="B191" s="27" t="s">
        <v>76</v>
      </c>
      <c r="I191" s="60">
        <f>H192+H193+H194</f>
        <v>180.81</v>
      </c>
      <c r="J191" s="63">
        <f>I191</f>
        <v>180.81</v>
      </c>
    </row>
    <row r="192" spans="1:10" x14ac:dyDescent="0.3">
      <c r="B192" t="s">
        <v>81</v>
      </c>
      <c r="C192">
        <v>3</v>
      </c>
      <c r="D192">
        <v>1.5</v>
      </c>
      <c r="G192" s="45">
        <f>C192*D192</f>
        <v>4.5</v>
      </c>
      <c r="H192" s="45">
        <f>G192*I187</f>
        <v>90.405000000000001</v>
      </c>
      <c r="I192" s="66"/>
    </row>
    <row r="193" spans="2:10" x14ac:dyDescent="0.3">
      <c r="B193" t="s">
        <v>82</v>
      </c>
      <c r="C193">
        <v>2</v>
      </c>
      <c r="D193">
        <v>1.5</v>
      </c>
      <c r="G193" s="45">
        <f t="shared" ref="G193:G205" si="8">C193*D193</f>
        <v>3</v>
      </c>
      <c r="H193" s="45">
        <f>G193*I187</f>
        <v>60.269999999999996</v>
      </c>
      <c r="I193" s="66"/>
    </row>
    <row r="194" spans="2:10" x14ac:dyDescent="0.3">
      <c r="B194" t="s">
        <v>83</v>
      </c>
      <c r="C194">
        <v>1</v>
      </c>
      <c r="D194">
        <v>1.5</v>
      </c>
      <c r="G194" s="45">
        <f t="shared" si="8"/>
        <v>1.5</v>
      </c>
      <c r="H194" s="45">
        <f>G194*I187</f>
        <v>30.134999999999998</v>
      </c>
      <c r="I194" s="66"/>
    </row>
    <row r="195" spans="2:10" x14ac:dyDescent="0.3">
      <c r="B195" s="27" t="s">
        <v>77</v>
      </c>
      <c r="G195" s="45">
        <f t="shared" si="8"/>
        <v>0</v>
      </c>
      <c r="H195" s="45">
        <f t="shared" ref="H195:H198" si="9">C195*D195*G195</f>
        <v>0</v>
      </c>
      <c r="I195" s="66">
        <f>H196+H197</f>
        <v>90.405000000000001</v>
      </c>
      <c r="J195" s="63">
        <f>I195</f>
        <v>90.405000000000001</v>
      </c>
    </row>
    <row r="196" spans="2:10" x14ac:dyDescent="0.3">
      <c r="B196" t="s">
        <v>11</v>
      </c>
      <c r="C196">
        <v>2</v>
      </c>
      <c r="D196">
        <v>1.5</v>
      </c>
      <c r="G196" s="45">
        <f t="shared" si="8"/>
        <v>3</v>
      </c>
      <c r="H196" s="45">
        <f>G196*I187</f>
        <v>60.269999999999996</v>
      </c>
      <c r="I196" s="66"/>
    </row>
    <row r="197" spans="2:10" x14ac:dyDescent="0.3">
      <c r="B197" t="s">
        <v>14</v>
      </c>
      <c r="C197">
        <v>1</v>
      </c>
      <c r="D197">
        <v>1.5</v>
      </c>
      <c r="G197" s="45">
        <f t="shared" si="8"/>
        <v>1.5</v>
      </c>
      <c r="H197" s="45">
        <f>G197*I187</f>
        <v>30.134999999999998</v>
      </c>
      <c r="I197" s="66"/>
    </row>
    <row r="198" spans="2:10" x14ac:dyDescent="0.3">
      <c r="B198" s="27" t="s">
        <v>78</v>
      </c>
      <c r="G198" s="45">
        <f t="shared" si="8"/>
        <v>0</v>
      </c>
      <c r="H198" s="45">
        <f t="shared" si="9"/>
        <v>0</v>
      </c>
      <c r="I198" s="66">
        <f>H199+H200+H201+H202</f>
        <v>482.15999999999997</v>
      </c>
      <c r="J198" s="63">
        <f>I198</f>
        <v>482.15999999999997</v>
      </c>
    </row>
    <row r="199" spans="2:10" x14ac:dyDescent="0.3">
      <c r="B199" t="s">
        <v>8</v>
      </c>
      <c r="C199">
        <v>8</v>
      </c>
      <c r="D199">
        <v>1.5</v>
      </c>
      <c r="G199" s="45">
        <f t="shared" si="8"/>
        <v>12</v>
      </c>
      <c r="H199" s="45">
        <f>G199*I187</f>
        <v>241.07999999999998</v>
      </c>
      <c r="I199" s="66"/>
    </row>
    <row r="200" spans="2:10" x14ac:dyDescent="0.3">
      <c r="B200" t="s">
        <v>9</v>
      </c>
      <c r="C200">
        <v>5</v>
      </c>
      <c r="D200">
        <v>1.5</v>
      </c>
      <c r="G200" s="45">
        <f t="shared" si="8"/>
        <v>7.5</v>
      </c>
      <c r="H200" s="45">
        <f>I187*G200</f>
        <v>150.67500000000001</v>
      </c>
      <c r="I200" s="66"/>
    </row>
    <row r="201" spans="2:10" x14ac:dyDescent="0.3">
      <c r="B201" t="s">
        <v>10</v>
      </c>
      <c r="C201">
        <v>2</v>
      </c>
      <c r="D201">
        <v>1.5</v>
      </c>
      <c r="G201" s="45">
        <f t="shared" si="8"/>
        <v>3</v>
      </c>
      <c r="H201" s="45">
        <f>I187*G201</f>
        <v>60.269999999999996</v>
      </c>
      <c r="I201" s="66"/>
    </row>
    <row r="202" spans="2:10" x14ac:dyDescent="0.3">
      <c r="B202" t="s">
        <v>16</v>
      </c>
      <c r="C202">
        <v>1</v>
      </c>
      <c r="D202">
        <v>1.5</v>
      </c>
      <c r="G202" s="45">
        <f t="shared" si="8"/>
        <v>1.5</v>
      </c>
      <c r="H202" s="45">
        <f>I187*G202</f>
        <v>30.134999999999998</v>
      </c>
      <c r="I202" s="66"/>
    </row>
    <row r="203" spans="2:10" x14ac:dyDescent="0.3">
      <c r="B203" s="27" t="s">
        <v>79</v>
      </c>
      <c r="G203" s="45">
        <f t="shared" si="8"/>
        <v>0</v>
      </c>
      <c r="H203" s="45"/>
      <c r="I203" s="66"/>
      <c r="J203" s="63">
        <f>I204</f>
        <v>30.134999999999998</v>
      </c>
    </row>
    <row r="204" spans="2:10" x14ac:dyDescent="0.3">
      <c r="B204" t="s">
        <v>84</v>
      </c>
      <c r="C204">
        <v>1</v>
      </c>
      <c r="D204">
        <v>1.5</v>
      </c>
      <c r="G204" s="45">
        <f t="shared" si="8"/>
        <v>1.5</v>
      </c>
      <c r="H204" s="45">
        <f>I187*G204</f>
        <v>30.134999999999998</v>
      </c>
      <c r="I204" s="66">
        <f>H204</f>
        <v>30.134999999999998</v>
      </c>
    </row>
    <row r="205" spans="2:10" x14ac:dyDescent="0.3">
      <c r="B205" s="27" t="s">
        <v>80</v>
      </c>
      <c r="C205">
        <v>20</v>
      </c>
      <c r="D205">
        <v>1.5</v>
      </c>
      <c r="G205" s="45">
        <f t="shared" si="8"/>
        <v>30</v>
      </c>
      <c r="H205" s="45">
        <f>I187*G205</f>
        <v>602.70000000000005</v>
      </c>
      <c r="I205" s="66">
        <f>H205</f>
        <v>602.70000000000005</v>
      </c>
      <c r="J205" s="63">
        <f>I205</f>
        <v>602.70000000000005</v>
      </c>
    </row>
    <row r="206" spans="2:10" x14ac:dyDescent="0.3">
      <c r="G206" s="46"/>
      <c r="H206"/>
      <c r="J206" s="60"/>
    </row>
    <row r="207" spans="2:10" x14ac:dyDescent="0.3">
      <c r="B207" s="35" t="s">
        <v>131</v>
      </c>
      <c r="C207" s="34"/>
      <c r="D207" s="34"/>
      <c r="G207" s="46"/>
      <c r="H207"/>
      <c r="J207" s="73">
        <f>J187+J181+J162</f>
        <v>5950.6100000000006</v>
      </c>
    </row>
    <row r="208" spans="2:10" x14ac:dyDescent="0.3">
      <c r="G208" s="46"/>
      <c r="H208"/>
      <c r="J208" s="60"/>
    </row>
    <row r="209" spans="1:10" x14ac:dyDescent="0.3">
      <c r="B209" s="35" t="s">
        <v>137</v>
      </c>
      <c r="C209" s="34"/>
      <c r="D209" s="34"/>
      <c r="G209" s="46"/>
      <c r="H209"/>
      <c r="J209" s="60"/>
    </row>
    <row r="210" spans="1:10" x14ac:dyDescent="0.3">
      <c r="G210" s="46"/>
      <c r="H210"/>
      <c r="J210" s="60"/>
    </row>
    <row r="211" spans="1:10" x14ac:dyDescent="0.3">
      <c r="A211" s="27" t="s">
        <v>132</v>
      </c>
      <c r="B211" s="38" t="s">
        <v>133</v>
      </c>
      <c r="G211" s="46"/>
      <c r="H211"/>
      <c r="J211" s="60"/>
    </row>
    <row r="212" spans="1:10" x14ac:dyDescent="0.3">
      <c r="B212" t="s">
        <v>134</v>
      </c>
      <c r="G212" s="46"/>
      <c r="H212"/>
      <c r="I212" s="64">
        <v>1</v>
      </c>
      <c r="J212" s="64">
        <f>(J207+J158+J63)/100</f>
        <v>3589.62212</v>
      </c>
    </row>
    <row r="213" spans="1:10" x14ac:dyDescent="0.3">
      <c r="B213" t="s">
        <v>135</v>
      </c>
      <c r="G213" s="46"/>
      <c r="H213"/>
      <c r="J213" s="60"/>
    </row>
    <row r="214" spans="1:10" x14ac:dyDescent="0.3">
      <c r="B214" t="s">
        <v>136</v>
      </c>
      <c r="G214" s="46"/>
      <c r="H214"/>
      <c r="J214" s="60"/>
    </row>
    <row r="215" spans="1:10" x14ac:dyDescent="0.3">
      <c r="G215" s="46"/>
      <c r="H215"/>
      <c r="J215" s="60"/>
    </row>
    <row r="216" spans="1:10" x14ac:dyDescent="0.3">
      <c r="B216" s="35" t="s">
        <v>141</v>
      </c>
      <c r="C216" s="34"/>
      <c r="D216" s="34"/>
      <c r="G216" s="46"/>
      <c r="H216"/>
      <c r="J216" s="73">
        <f>J212</f>
        <v>3589.62212</v>
      </c>
    </row>
    <row r="217" spans="1:10" x14ac:dyDescent="0.3">
      <c r="G217" s="46"/>
      <c r="H217"/>
      <c r="J217" s="60"/>
    </row>
    <row r="218" spans="1:10" x14ac:dyDescent="0.3">
      <c r="B218" s="35" t="s">
        <v>142</v>
      </c>
      <c r="C218" s="34"/>
      <c r="D218" s="34"/>
      <c r="G218" s="46"/>
      <c r="H218"/>
      <c r="J218" s="60"/>
    </row>
    <row r="219" spans="1:10" x14ac:dyDescent="0.3">
      <c r="G219" s="46"/>
      <c r="H219"/>
      <c r="J219" s="60"/>
    </row>
    <row r="220" spans="1:10" x14ac:dyDescent="0.3">
      <c r="A220" s="27" t="s">
        <v>143</v>
      </c>
      <c r="B220" s="38" t="s">
        <v>144</v>
      </c>
      <c r="G220" s="46"/>
      <c r="H220"/>
      <c r="I220" s="64">
        <v>79.900000000000006</v>
      </c>
      <c r="J220" s="64">
        <f>I220*F221</f>
        <v>239.70000000000002</v>
      </c>
    </row>
    <row r="221" spans="1:10" x14ac:dyDescent="0.3">
      <c r="B221" t="s">
        <v>145</v>
      </c>
      <c r="F221">
        <v>3</v>
      </c>
      <c r="G221" s="46"/>
      <c r="H221"/>
      <c r="J221" s="60"/>
    </row>
    <row r="222" spans="1:10" x14ac:dyDescent="0.3">
      <c r="G222" s="46"/>
      <c r="H222"/>
      <c r="J222" s="60"/>
    </row>
    <row r="223" spans="1:10" x14ac:dyDescent="0.3">
      <c r="A223" s="27" t="s">
        <v>150</v>
      </c>
      <c r="B223" s="38" t="s">
        <v>146</v>
      </c>
      <c r="C223" s="38"/>
      <c r="F223">
        <v>16</v>
      </c>
      <c r="G223" s="46"/>
      <c r="H223"/>
      <c r="I223" s="64">
        <v>22.5</v>
      </c>
      <c r="J223" s="64">
        <f>F223*I223</f>
        <v>360</v>
      </c>
    </row>
    <row r="224" spans="1:10" x14ac:dyDescent="0.3">
      <c r="B224" t="s">
        <v>147</v>
      </c>
      <c r="G224" s="46"/>
      <c r="H224"/>
      <c r="J224" s="60"/>
    </row>
    <row r="225" spans="1:10" x14ac:dyDescent="0.3">
      <c r="B225" t="s">
        <v>148</v>
      </c>
      <c r="G225" s="46"/>
      <c r="H225"/>
      <c r="J225" s="60"/>
    </row>
    <row r="226" spans="1:10" x14ac:dyDescent="0.3">
      <c r="B226" t="s">
        <v>149</v>
      </c>
      <c r="G226" s="46"/>
      <c r="H226"/>
      <c r="J226" s="60"/>
    </row>
    <row r="227" spans="1:10" x14ac:dyDescent="0.3">
      <c r="G227" s="46"/>
      <c r="H227"/>
      <c r="J227" s="60"/>
    </row>
    <row r="228" spans="1:10" x14ac:dyDescent="0.3">
      <c r="A228" s="27" t="s">
        <v>151</v>
      </c>
      <c r="B228" s="38" t="s">
        <v>152</v>
      </c>
      <c r="C228" s="38"/>
      <c r="F228">
        <v>163</v>
      </c>
      <c r="G228" s="46"/>
      <c r="H228"/>
      <c r="I228" s="64">
        <v>7.9</v>
      </c>
      <c r="J228" s="64">
        <f>F228*I228</f>
        <v>1287.7</v>
      </c>
    </row>
    <row r="229" spans="1:10" x14ac:dyDescent="0.3">
      <c r="B229" t="s">
        <v>153</v>
      </c>
      <c r="G229" s="46"/>
      <c r="H229"/>
      <c r="J229" s="60"/>
    </row>
    <row r="230" spans="1:10" x14ac:dyDescent="0.3">
      <c r="B230" t="s">
        <v>154</v>
      </c>
      <c r="G230" s="46"/>
      <c r="H230"/>
      <c r="J230" s="60"/>
    </row>
    <row r="231" spans="1:10" x14ac:dyDescent="0.3">
      <c r="G231" s="46"/>
      <c r="H231"/>
      <c r="J231" s="60"/>
    </row>
    <row r="232" spans="1:10" x14ac:dyDescent="0.3">
      <c r="A232" s="27" t="s">
        <v>155</v>
      </c>
      <c r="B232" s="38" t="s">
        <v>156</v>
      </c>
      <c r="F232">
        <v>14.56</v>
      </c>
      <c r="G232" s="46"/>
      <c r="H232"/>
      <c r="I232" s="64">
        <v>13.5</v>
      </c>
      <c r="J232" s="64">
        <f>F232*I232</f>
        <v>196.56</v>
      </c>
    </row>
    <row r="233" spans="1:10" x14ac:dyDescent="0.3">
      <c r="B233" t="s">
        <v>157</v>
      </c>
      <c r="G233" s="46"/>
      <c r="H233"/>
      <c r="J233" s="60"/>
    </row>
    <row r="234" spans="1:10" x14ac:dyDescent="0.3">
      <c r="B234" t="s">
        <v>158</v>
      </c>
      <c r="G234" s="46"/>
      <c r="H234"/>
      <c r="J234" s="60"/>
    </row>
    <row r="235" spans="1:10" x14ac:dyDescent="0.3">
      <c r="B235" t="s">
        <v>159</v>
      </c>
      <c r="G235" s="46"/>
      <c r="H235"/>
      <c r="J235" s="60"/>
    </row>
    <row r="236" spans="1:10" x14ac:dyDescent="0.3">
      <c r="G236" s="46"/>
      <c r="H236"/>
      <c r="J236" s="60"/>
    </row>
    <row r="237" spans="1:10" x14ac:dyDescent="0.3">
      <c r="A237" s="27" t="s">
        <v>160</v>
      </c>
      <c r="B237" s="38" t="s">
        <v>161</v>
      </c>
      <c r="F237">
        <v>2005</v>
      </c>
      <c r="G237" s="46"/>
      <c r="H237"/>
      <c r="I237" s="64">
        <v>5.15</v>
      </c>
      <c r="J237" s="64">
        <f>F237*I237</f>
        <v>10325.75</v>
      </c>
    </row>
    <row r="238" spans="1:10" x14ac:dyDescent="0.3">
      <c r="B238" t="s">
        <v>162</v>
      </c>
      <c r="G238" s="46"/>
      <c r="H238"/>
      <c r="J238" s="60"/>
    </row>
    <row r="239" spans="1:10" x14ac:dyDescent="0.3">
      <c r="B239" t="s">
        <v>163</v>
      </c>
      <c r="G239" s="46"/>
      <c r="H239"/>
      <c r="J239" s="60"/>
    </row>
    <row r="240" spans="1:10" x14ac:dyDescent="0.3">
      <c r="G240" s="46"/>
      <c r="H240"/>
      <c r="J240" s="60"/>
    </row>
    <row r="241" spans="1:10" x14ac:dyDescent="0.3">
      <c r="B241" s="35" t="s">
        <v>164</v>
      </c>
      <c r="C241" s="34"/>
      <c r="D241" s="34"/>
      <c r="G241" s="46"/>
      <c r="H241"/>
      <c r="J241" s="73">
        <f>J220+J223+J228+J232+J237</f>
        <v>12409.71</v>
      </c>
    </row>
    <row r="242" spans="1:10" x14ac:dyDescent="0.3">
      <c r="G242" s="46"/>
      <c r="H242"/>
      <c r="J242" s="60"/>
    </row>
    <row r="243" spans="1:10" x14ac:dyDescent="0.3">
      <c r="B243" s="35" t="s">
        <v>165</v>
      </c>
      <c r="C243" s="34"/>
      <c r="D243" s="34"/>
      <c r="G243" s="46"/>
      <c r="H243"/>
      <c r="J243" s="60"/>
    </row>
    <row r="244" spans="1:10" x14ac:dyDescent="0.3">
      <c r="G244" s="46"/>
      <c r="H244"/>
      <c r="J244" s="60"/>
    </row>
    <row r="245" spans="1:10" x14ac:dyDescent="0.3">
      <c r="A245" s="27" t="s">
        <v>166</v>
      </c>
      <c r="B245" s="38" t="s">
        <v>167</v>
      </c>
      <c r="G245" s="46"/>
      <c r="H245"/>
      <c r="I245" s="67">
        <v>0.01</v>
      </c>
      <c r="J245" s="64">
        <f>(J63+J158+J207)*0.01</f>
        <v>3589.62212</v>
      </c>
    </row>
    <row r="246" spans="1:10" x14ac:dyDescent="0.3">
      <c r="B246" t="s">
        <v>168</v>
      </c>
      <c r="G246" s="46"/>
      <c r="H246"/>
      <c r="J246" s="60"/>
    </row>
    <row r="247" spans="1:10" x14ac:dyDescent="0.3">
      <c r="B247" t="s">
        <v>169</v>
      </c>
      <c r="G247" s="46"/>
      <c r="H247"/>
      <c r="J247" s="60"/>
    </row>
    <row r="248" spans="1:10" x14ac:dyDescent="0.3">
      <c r="B248" t="s">
        <v>136</v>
      </c>
      <c r="G248" s="46"/>
      <c r="H248"/>
      <c r="J248" s="60"/>
    </row>
    <row r="249" spans="1:10" x14ac:dyDescent="0.3">
      <c r="G249" s="46"/>
      <c r="H249"/>
      <c r="J249" s="60"/>
    </row>
    <row r="250" spans="1:10" x14ac:dyDescent="0.3">
      <c r="B250" s="35" t="s">
        <v>170</v>
      </c>
      <c r="C250" s="34"/>
      <c r="D250" s="34"/>
      <c r="G250" s="46"/>
      <c r="H250"/>
      <c r="J250" s="73">
        <f>J216</f>
        <v>3589.62212</v>
      </c>
    </row>
    <row r="251" spans="1:10" x14ac:dyDescent="0.3">
      <c r="G251" s="46"/>
      <c r="H251"/>
      <c r="J251" s="60"/>
    </row>
    <row r="252" spans="1:10" x14ac:dyDescent="0.3">
      <c r="B252" s="35" t="s">
        <v>171</v>
      </c>
      <c r="C252" s="34"/>
      <c r="D252" s="34"/>
      <c r="G252" s="46"/>
      <c r="H252"/>
      <c r="J252" s="73">
        <f>J250+J241+J216+J207+J158+J63</f>
        <v>378551.16623999999</v>
      </c>
    </row>
    <row r="253" spans="1:10" x14ac:dyDescent="0.3">
      <c r="G253" s="46"/>
      <c r="H253"/>
      <c r="J253" s="60"/>
    </row>
    <row r="254" spans="1:10" x14ac:dyDescent="0.3">
      <c r="G254" s="46"/>
      <c r="H254"/>
      <c r="J254" s="60"/>
    </row>
    <row r="255" spans="1:10" x14ac:dyDescent="0.3">
      <c r="A255" s="33" t="s">
        <v>173</v>
      </c>
      <c r="B255" s="33" t="s">
        <v>65</v>
      </c>
      <c r="C255" s="33"/>
      <c r="D255" s="33"/>
      <c r="E255" s="33"/>
      <c r="F255" s="33"/>
      <c r="G255" s="36"/>
      <c r="H255" s="33"/>
      <c r="I255" s="61"/>
      <c r="J255" s="61"/>
    </row>
    <row r="256" spans="1:10" x14ac:dyDescent="0.3">
      <c r="G256" s="46"/>
      <c r="H256"/>
      <c r="J256" s="60"/>
    </row>
    <row r="257" spans="1:10" x14ac:dyDescent="0.3">
      <c r="B257" s="35" t="s">
        <v>172</v>
      </c>
      <c r="C257" s="34"/>
      <c r="D257" s="34"/>
      <c r="G257" s="46"/>
      <c r="H257"/>
      <c r="I257" s="68" t="s">
        <v>174</v>
      </c>
      <c r="J257" s="74" t="s">
        <v>175</v>
      </c>
    </row>
    <row r="258" spans="1:10" x14ac:dyDescent="0.3">
      <c r="G258" s="46"/>
      <c r="H258"/>
      <c r="I258" s="69"/>
      <c r="J258" s="60"/>
    </row>
    <row r="259" spans="1:10" x14ac:dyDescent="0.3">
      <c r="A259" t="s">
        <v>176</v>
      </c>
      <c r="B259" t="s">
        <v>182</v>
      </c>
      <c r="G259" s="46"/>
      <c r="H259"/>
      <c r="I259" s="69">
        <f>J63</f>
        <v>44910.710999999996</v>
      </c>
      <c r="J259" s="77">
        <f>I259/I265</f>
        <v>0.11863841669299408</v>
      </c>
    </row>
    <row r="260" spans="1:10" x14ac:dyDescent="0.3">
      <c r="A260" t="s">
        <v>177</v>
      </c>
      <c r="B260" t="s">
        <v>183</v>
      </c>
      <c r="G260" s="46"/>
      <c r="H260"/>
      <c r="I260" s="69">
        <f>J158</f>
        <v>308100.891</v>
      </c>
      <c r="J260" s="77">
        <f>I260/I265</f>
        <v>0.81389497240292519</v>
      </c>
    </row>
    <row r="261" spans="1:10" x14ac:dyDescent="0.3">
      <c r="A261" t="s">
        <v>178</v>
      </c>
      <c r="B261" t="s">
        <v>184</v>
      </c>
      <c r="G261" s="46"/>
      <c r="H261"/>
      <c r="I261" s="69">
        <f>J207</f>
        <v>5950.6100000000006</v>
      </c>
      <c r="J261" s="77">
        <f>I261/I265</f>
        <v>1.5719433806280592E-2</v>
      </c>
    </row>
    <row r="262" spans="1:10" x14ac:dyDescent="0.3">
      <c r="A262" t="s">
        <v>179</v>
      </c>
      <c r="B262" t="s">
        <v>185</v>
      </c>
      <c r="G262" s="46"/>
      <c r="H262"/>
      <c r="I262" s="69">
        <f>J216</f>
        <v>3589.62212</v>
      </c>
      <c r="J262" s="77">
        <f>I262/I265</f>
        <v>9.4825282290219998E-3</v>
      </c>
    </row>
    <row r="263" spans="1:10" x14ac:dyDescent="0.3">
      <c r="A263" t="s">
        <v>180</v>
      </c>
      <c r="B263" t="s">
        <v>186</v>
      </c>
      <c r="G263" s="46"/>
      <c r="H263"/>
      <c r="I263" s="69">
        <f>J241</f>
        <v>12409.71</v>
      </c>
      <c r="J263" s="77">
        <f t="shared" ref="J263" si="10">I263/I269</f>
        <v>0.17253747705134725</v>
      </c>
    </row>
    <row r="264" spans="1:10" x14ac:dyDescent="0.3">
      <c r="A264" t="s">
        <v>181</v>
      </c>
      <c r="B264" t="s">
        <v>187</v>
      </c>
      <c r="G264" s="46"/>
      <c r="H264"/>
      <c r="I264" s="69">
        <f>J250</f>
        <v>3589.62212</v>
      </c>
      <c r="J264" s="77">
        <f>I264/I265</f>
        <v>9.4825282290219998E-3</v>
      </c>
    </row>
    <row r="265" spans="1:10" x14ac:dyDescent="0.3">
      <c r="E265" s="35" t="s">
        <v>188</v>
      </c>
      <c r="F265" s="34"/>
      <c r="G265" s="53"/>
      <c r="H265"/>
      <c r="I265" s="69">
        <f>SUM(I259:I264)</f>
        <v>378551.16624000005</v>
      </c>
      <c r="J265" s="60"/>
    </row>
    <row r="266" spans="1:10" x14ac:dyDescent="0.3">
      <c r="E266" t="s">
        <v>189</v>
      </c>
      <c r="G266" s="46"/>
      <c r="H266"/>
      <c r="I266" s="69">
        <f>I265*13/100</f>
        <v>49211.651611200003</v>
      </c>
      <c r="J266" s="60"/>
    </row>
    <row r="267" spans="1:10" x14ac:dyDescent="0.3">
      <c r="E267" t="s">
        <v>190</v>
      </c>
      <c r="G267" s="46"/>
      <c r="H267"/>
      <c r="I267" s="69">
        <f>I265*6/100</f>
        <v>22713.069974400001</v>
      </c>
      <c r="J267" s="60"/>
    </row>
    <row r="268" spans="1:10" x14ac:dyDescent="0.3">
      <c r="G268" s="46"/>
      <c r="H268"/>
      <c r="I268" s="69"/>
      <c r="J268" s="60"/>
    </row>
    <row r="269" spans="1:10" x14ac:dyDescent="0.3">
      <c r="G269" s="46" t="s">
        <v>191</v>
      </c>
      <c r="H269"/>
      <c r="I269" s="69">
        <f>I266+I267</f>
        <v>71924.721585599997</v>
      </c>
      <c r="J269" s="60"/>
    </row>
    <row r="270" spans="1:10" x14ac:dyDescent="0.3">
      <c r="F270" t="s">
        <v>192</v>
      </c>
      <c r="G270" s="46"/>
      <c r="H270"/>
      <c r="I270" s="69">
        <f>(I265+I266+I267)*21/100</f>
        <v>94599.936443376006</v>
      </c>
      <c r="J270" s="60"/>
    </row>
    <row r="271" spans="1:10" x14ac:dyDescent="0.3">
      <c r="G271" s="46"/>
      <c r="H271"/>
      <c r="I271" s="69"/>
      <c r="J271" s="60"/>
    </row>
    <row r="272" spans="1:10" ht="15" thickBot="1" x14ac:dyDescent="0.35">
      <c r="D272" s="35" t="s">
        <v>193</v>
      </c>
      <c r="E272" s="34"/>
      <c r="F272" s="34"/>
      <c r="G272" s="53"/>
      <c r="H272" s="34"/>
      <c r="I272" s="70"/>
      <c r="J272" s="75">
        <f>I265+I266+I267</f>
        <v>450475.88782560005</v>
      </c>
    </row>
    <row r="273" spans="4:10" x14ac:dyDescent="0.3">
      <c r="G273" s="46"/>
      <c r="H273"/>
      <c r="J273" s="76"/>
    </row>
    <row r="274" spans="4:10" ht="15" thickBot="1" x14ac:dyDescent="0.35">
      <c r="D274" s="35" t="s">
        <v>194</v>
      </c>
      <c r="E274" s="34"/>
      <c r="F274" s="34"/>
      <c r="G274" s="53"/>
      <c r="H274" s="34"/>
      <c r="I274" s="70"/>
      <c r="J274" s="75">
        <f>J272+I270</f>
        <v>545075.82426897599</v>
      </c>
    </row>
    <row r="275" spans="4:10" x14ac:dyDescent="0.3">
      <c r="G275" s="46"/>
      <c r="H275"/>
      <c r="J275" s="60"/>
    </row>
    <row r="276" spans="4:10" x14ac:dyDescent="0.3">
      <c r="G276" s="46"/>
      <c r="H276"/>
      <c r="J276" s="60"/>
    </row>
    <row r="277" spans="4:10" x14ac:dyDescent="0.3">
      <c r="G277" s="46"/>
      <c r="H277"/>
      <c r="J277" s="60"/>
    </row>
    <row r="278" spans="4:10" x14ac:dyDescent="0.3">
      <c r="G278" s="46"/>
      <c r="H278"/>
      <c r="J278" s="60"/>
    </row>
    <row r="279" spans="4:10" x14ac:dyDescent="0.3">
      <c r="G279" s="46"/>
      <c r="H279"/>
      <c r="J279" s="60"/>
    </row>
    <row r="280" spans="4:10" x14ac:dyDescent="0.3">
      <c r="G280" s="46"/>
      <c r="H280"/>
      <c r="J280" s="60"/>
    </row>
    <row r="281" spans="4:10" x14ac:dyDescent="0.3">
      <c r="G281" s="46"/>
      <c r="H281"/>
      <c r="J281" s="60"/>
    </row>
    <row r="282" spans="4:10" x14ac:dyDescent="0.3">
      <c r="G282" s="46"/>
      <c r="H282"/>
      <c r="J282" s="60"/>
    </row>
    <row r="283" spans="4:10" x14ac:dyDescent="0.3">
      <c r="G283" s="46"/>
      <c r="H283"/>
      <c r="J283" s="60"/>
    </row>
    <row r="284" spans="4:10" x14ac:dyDescent="0.3">
      <c r="G284" s="46"/>
      <c r="H284"/>
      <c r="J284" s="60"/>
    </row>
    <row r="285" spans="4:10" x14ac:dyDescent="0.3">
      <c r="G285" s="46"/>
      <c r="H285"/>
      <c r="J285" s="60"/>
    </row>
    <row r="286" spans="4:10" x14ac:dyDescent="0.3">
      <c r="G286" s="46"/>
      <c r="H286"/>
      <c r="J286" s="60"/>
    </row>
    <row r="287" spans="4:10" x14ac:dyDescent="0.3">
      <c r="G287" s="46"/>
      <c r="H287"/>
      <c r="J287" s="60"/>
    </row>
    <row r="288" spans="4:10" x14ac:dyDescent="0.3">
      <c r="G288" s="46"/>
      <c r="H288"/>
      <c r="J288" s="60"/>
    </row>
    <row r="289" spans="7:10" x14ac:dyDescent="0.3">
      <c r="G289" s="46"/>
      <c r="H289"/>
      <c r="J289" s="60"/>
    </row>
    <row r="290" spans="7:10" x14ac:dyDescent="0.3">
      <c r="G290" s="46"/>
      <c r="H290"/>
      <c r="J290" s="60"/>
    </row>
    <row r="291" spans="7:10" x14ac:dyDescent="0.3">
      <c r="G291" s="46"/>
      <c r="H291"/>
      <c r="J291" s="60"/>
    </row>
    <row r="292" spans="7:10" x14ac:dyDescent="0.3">
      <c r="G292" s="46"/>
      <c r="H292"/>
      <c r="J292" s="60"/>
    </row>
    <row r="293" spans="7:10" x14ac:dyDescent="0.3">
      <c r="G293" s="46"/>
      <c r="H293"/>
      <c r="J293" s="60"/>
    </row>
    <row r="294" spans="7:10" x14ac:dyDescent="0.3">
      <c r="G294" s="46"/>
      <c r="H294"/>
      <c r="J294" s="60"/>
    </row>
    <row r="295" spans="7:10" x14ac:dyDescent="0.3">
      <c r="G295" s="46"/>
      <c r="H295"/>
      <c r="J295" s="60"/>
    </row>
    <row r="296" spans="7:10" x14ac:dyDescent="0.3">
      <c r="G296" s="46"/>
      <c r="H296"/>
      <c r="J296" s="60"/>
    </row>
    <row r="297" spans="7:10" x14ac:dyDescent="0.3">
      <c r="G297" s="46"/>
      <c r="H297"/>
      <c r="J297" s="60"/>
    </row>
    <row r="298" spans="7:10" x14ac:dyDescent="0.3">
      <c r="G298" s="46"/>
      <c r="H298"/>
      <c r="J298" s="60"/>
    </row>
    <row r="299" spans="7:10" x14ac:dyDescent="0.3">
      <c r="G299" s="46"/>
      <c r="H299"/>
      <c r="J299" s="60"/>
    </row>
    <row r="300" spans="7:10" x14ac:dyDescent="0.3">
      <c r="G300" s="46"/>
      <c r="H300"/>
      <c r="J300" s="60"/>
    </row>
    <row r="301" spans="7:10" x14ac:dyDescent="0.3">
      <c r="G301" s="46"/>
      <c r="H301"/>
      <c r="J301" s="60"/>
    </row>
    <row r="302" spans="7:10" x14ac:dyDescent="0.3">
      <c r="G302" s="46"/>
      <c r="H302"/>
      <c r="J302" s="60"/>
    </row>
    <row r="303" spans="7:10" x14ac:dyDescent="0.3">
      <c r="G303" s="46"/>
      <c r="H303"/>
      <c r="J303" s="60"/>
    </row>
    <row r="304" spans="7:10" x14ac:dyDescent="0.3">
      <c r="G304" s="46"/>
      <c r="H304"/>
      <c r="J304" s="60"/>
    </row>
    <row r="305" spans="7:10" x14ac:dyDescent="0.3">
      <c r="G305" s="46"/>
      <c r="H305"/>
      <c r="J305" s="60"/>
    </row>
    <row r="306" spans="7:10" x14ac:dyDescent="0.3">
      <c r="G306" s="46"/>
      <c r="H306"/>
      <c r="J306" s="60"/>
    </row>
    <row r="307" spans="7:10" x14ac:dyDescent="0.3">
      <c r="G307" s="46"/>
      <c r="H307"/>
      <c r="J307" s="60"/>
    </row>
    <row r="308" spans="7:10" x14ac:dyDescent="0.3">
      <c r="G308" s="46"/>
      <c r="H308"/>
      <c r="J308" s="60"/>
    </row>
    <row r="309" spans="7:10" x14ac:dyDescent="0.3">
      <c r="G309" s="46"/>
      <c r="H309"/>
      <c r="J309" s="60"/>
    </row>
    <row r="310" spans="7:10" x14ac:dyDescent="0.3">
      <c r="G310" s="46"/>
      <c r="H310"/>
      <c r="J310" s="60"/>
    </row>
    <row r="311" spans="7:10" x14ac:dyDescent="0.3">
      <c r="G311" s="46"/>
      <c r="H311"/>
      <c r="J311" s="60"/>
    </row>
    <row r="312" spans="7:10" x14ac:dyDescent="0.3">
      <c r="G312" s="46"/>
      <c r="H312"/>
      <c r="J312" s="60"/>
    </row>
    <row r="313" spans="7:10" x14ac:dyDescent="0.3">
      <c r="G313" s="46"/>
      <c r="H313"/>
      <c r="J313" s="60"/>
    </row>
    <row r="314" spans="7:10" x14ac:dyDescent="0.3">
      <c r="G314" s="46"/>
      <c r="H314"/>
      <c r="J314" s="60"/>
    </row>
    <row r="315" spans="7:10" x14ac:dyDescent="0.3">
      <c r="G315" s="46"/>
      <c r="H315"/>
      <c r="J315" s="60"/>
    </row>
    <row r="316" spans="7:10" x14ac:dyDescent="0.3">
      <c r="G316" s="46"/>
      <c r="H316"/>
      <c r="J316" s="60"/>
    </row>
    <row r="317" spans="7:10" x14ac:dyDescent="0.3">
      <c r="G317" s="46"/>
      <c r="H317"/>
      <c r="J317" s="60"/>
    </row>
    <row r="318" spans="7:10" x14ac:dyDescent="0.3">
      <c r="G318" s="46"/>
      <c r="H318"/>
      <c r="J318" s="60"/>
    </row>
    <row r="319" spans="7:10" x14ac:dyDescent="0.3">
      <c r="G319" s="46"/>
      <c r="H319"/>
      <c r="J319" s="60"/>
    </row>
    <row r="320" spans="7:10" x14ac:dyDescent="0.3">
      <c r="G320" s="46"/>
      <c r="H320"/>
      <c r="J320" s="60"/>
    </row>
    <row r="321" spans="7:10" x14ac:dyDescent="0.3">
      <c r="G321" s="46"/>
      <c r="H321"/>
      <c r="J321" s="60"/>
    </row>
    <row r="322" spans="7:10" x14ac:dyDescent="0.3">
      <c r="G322" s="46"/>
      <c r="H322"/>
      <c r="J322" s="60"/>
    </row>
    <row r="323" spans="7:10" x14ac:dyDescent="0.3">
      <c r="G323" s="46"/>
      <c r="H323"/>
      <c r="J323" s="60"/>
    </row>
    <row r="324" spans="7:10" x14ac:dyDescent="0.3">
      <c r="G324" s="46"/>
      <c r="H324"/>
      <c r="J324" s="60"/>
    </row>
    <row r="325" spans="7:10" x14ac:dyDescent="0.3">
      <c r="G325" s="46"/>
      <c r="H325"/>
      <c r="J325" s="60"/>
    </row>
    <row r="326" spans="7:10" x14ac:dyDescent="0.3">
      <c r="G326" s="46"/>
      <c r="H326"/>
      <c r="J326" s="60"/>
    </row>
    <row r="327" spans="7:10" x14ac:dyDescent="0.3">
      <c r="G327" s="46"/>
      <c r="H327"/>
      <c r="J327" s="60"/>
    </row>
    <row r="328" spans="7:10" x14ac:dyDescent="0.3">
      <c r="G328" s="46"/>
      <c r="H328"/>
      <c r="J328" s="60"/>
    </row>
    <row r="329" spans="7:10" x14ac:dyDescent="0.3">
      <c r="G329" s="46"/>
      <c r="H329"/>
      <c r="J329" s="60"/>
    </row>
    <row r="330" spans="7:10" x14ac:dyDescent="0.3">
      <c r="G330" s="46"/>
      <c r="H330"/>
      <c r="J330" s="60"/>
    </row>
    <row r="331" spans="7:10" x14ac:dyDescent="0.3">
      <c r="G331" s="46"/>
      <c r="H331"/>
      <c r="J331" s="60"/>
    </row>
    <row r="332" spans="7:10" x14ac:dyDescent="0.3">
      <c r="G332" s="46"/>
      <c r="H332"/>
      <c r="J332" s="60"/>
    </row>
    <row r="333" spans="7:10" x14ac:dyDescent="0.3">
      <c r="G333" s="46"/>
      <c r="H333"/>
      <c r="J333" s="60"/>
    </row>
    <row r="334" spans="7:10" x14ac:dyDescent="0.3">
      <c r="G334" s="46"/>
      <c r="H334"/>
      <c r="J334" s="60"/>
    </row>
    <row r="335" spans="7:10" x14ac:dyDescent="0.3">
      <c r="G335" s="46"/>
      <c r="H335"/>
      <c r="J335" s="60"/>
    </row>
    <row r="336" spans="7:10" x14ac:dyDescent="0.3">
      <c r="G336" s="46"/>
      <c r="H336"/>
      <c r="J336" s="60"/>
    </row>
    <row r="337" spans="7:10" x14ac:dyDescent="0.3">
      <c r="G337" s="46"/>
      <c r="H337"/>
      <c r="J337" s="60"/>
    </row>
    <row r="338" spans="7:10" x14ac:dyDescent="0.3">
      <c r="G338" s="46"/>
      <c r="H338"/>
      <c r="J338" s="60"/>
    </row>
    <row r="339" spans="7:10" x14ac:dyDescent="0.3">
      <c r="G339" s="46"/>
      <c r="H339"/>
      <c r="J339" s="60"/>
    </row>
    <row r="340" spans="7:10" x14ac:dyDescent="0.3">
      <c r="G340" s="46"/>
      <c r="H340"/>
      <c r="J340" s="60"/>
    </row>
    <row r="341" spans="7:10" x14ac:dyDescent="0.3">
      <c r="G341" s="46"/>
      <c r="H341"/>
      <c r="J341" s="60"/>
    </row>
    <row r="342" spans="7:10" x14ac:dyDescent="0.3">
      <c r="G342" s="46"/>
      <c r="H342"/>
      <c r="J342" s="60"/>
    </row>
    <row r="343" spans="7:10" x14ac:dyDescent="0.3">
      <c r="G343" s="46"/>
      <c r="H343"/>
      <c r="J343" s="60"/>
    </row>
    <row r="344" spans="7:10" x14ac:dyDescent="0.3">
      <c r="G344" s="46"/>
      <c r="H344"/>
      <c r="J344" s="60"/>
    </row>
    <row r="345" spans="7:10" x14ac:dyDescent="0.3">
      <c r="G345" s="46"/>
      <c r="H345"/>
      <c r="J345" s="60"/>
    </row>
    <row r="346" spans="7:10" x14ac:dyDescent="0.3">
      <c r="G346" s="46"/>
      <c r="H346"/>
      <c r="J346" s="60"/>
    </row>
    <row r="347" spans="7:10" x14ac:dyDescent="0.3">
      <c r="G347" s="46"/>
      <c r="H347"/>
      <c r="J347" s="60"/>
    </row>
    <row r="348" spans="7:10" x14ac:dyDescent="0.3">
      <c r="G348" s="46"/>
      <c r="H348"/>
      <c r="J348" s="60"/>
    </row>
    <row r="349" spans="7:10" x14ac:dyDescent="0.3">
      <c r="G349" s="46"/>
      <c r="H349"/>
      <c r="J349" s="60"/>
    </row>
    <row r="350" spans="7:10" x14ac:dyDescent="0.3">
      <c r="G350" s="46"/>
      <c r="H350"/>
      <c r="J350" s="60"/>
    </row>
    <row r="351" spans="7:10" x14ac:dyDescent="0.3">
      <c r="G351" s="46"/>
      <c r="H351"/>
      <c r="J351" s="60"/>
    </row>
    <row r="352" spans="7:10" x14ac:dyDescent="0.3">
      <c r="G352" s="46"/>
      <c r="H352"/>
      <c r="J352" s="60"/>
    </row>
    <row r="353" spans="7:10" x14ac:dyDescent="0.3">
      <c r="G353" s="46"/>
      <c r="H353"/>
      <c r="J353" s="60"/>
    </row>
    <row r="354" spans="7:10" x14ac:dyDescent="0.3">
      <c r="G354" s="46"/>
      <c r="H354"/>
      <c r="J354" s="60"/>
    </row>
    <row r="355" spans="7:10" x14ac:dyDescent="0.3">
      <c r="G355" s="46"/>
      <c r="H355"/>
      <c r="J355" s="60"/>
    </row>
    <row r="356" spans="7:10" x14ac:dyDescent="0.3">
      <c r="G356" s="46"/>
      <c r="H356"/>
      <c r="J356" s="60"/>
    </row>
    <row r="357" spans="7:10" x14ac:dyDescent="0.3">
      <c r="G357" s="46"/>
      <c r="H357"/>
      <c r="J357" s="60"/>
    </row>
    <row r="358" spans="7:10" x14ac:dyDescent="0.3">
      <c r="G358" s="46"/>
      <c r="H358"/>
      <c r="J358" s="60"/>
    </row>
    <row r="359" spans="7:10" x14ac:dyDescent="0.3">
      <c r="G359" s="46"/>
      <c r="H359"/>
      <c r="J359" s="60"/>
    </row>
    <row r="360" spans="7:10" x14ac:dyDescent="0.3">
      <c r="G360" s="46"/>
      <c r="H360"/>
      <c r="J360" s="60"/>
    </row>
    <row r="361" spans="7:10" x14ac:dyDescent="0.3">
      <c r="G361" s="46"/>
      <c r="H361"/>
      <c r="J361" s="60"/>
    </row>
    <row r="362" spans="7:10" x14ac:dyDescent="0.3">
      <c r="G362" s="46"/>
      <c r="H362"/>
      <c r="J362" s="60"/>
    </row>
    <row r="363" spans="7:10" x14ac:dyDescent="0.3">
      <c r="G363" s="46"/>
      <c r="H363"/>
      <c r="J363" s="60"/>
    </row>
    <row r="364" spans="7:10" x14ac:dyDescent="0.3">
      <c r="G364" s="46"/>
      <c r="H364"/>
      <c r="J364" s="60"/>
    </row>
    <row r="365" spans="7:10" x14ac:dyDescent="0.3">
      <c r="G365" s="46"/>
      <c r="H365"/>
      <c r="J365" s="60"/>
    </row>
    <row r="366" spans="7:10" x14ac:dyDescent="0.3">
      <c r="G366" s="46"/>
      <c r="H366"/>
      <c r="J366" s="60"/>
    </row>
    <row r="367" spans="7:10" x14ac:dyDescent="0.3">
      <c r="G367" s="46"/>
      <c r="H367"/>
      <c r="J367" s="60"/>
    </row>
    <row r="368" spans="7:10" x14ac:dyDescent="0.3">
      <c r="G368" s="46"/>
      <c r="H368"/>
      <c r="J368" s="60"/>
    </row>
    <row r="369" spans="7:10" x14ac:dyDescent="0.3">
      <c r="G369" s="46"/>
      <c r="H369"/>
      <c r="J369" s="60"/>
    </row>
    <row r="370" spans="7:10" x14ac:dyDescent="0.3">
      <c r="G370" s="46"/>
      <c r="H370"/>
      <c r="J370" s="60"/>
    </row>
    <row r="371" spans="7:10" x14ac:dyDescent="0.3">
      <c r="G371" s="46"/>
      <c r="H371"/>
      <c r="J371" s="60"/>
    </row>
    <row r="372" spans="7:10" x14ac:dyDescent="0.3">
      <c r="G372" s="46"/>
      <c r="H372"/>
      <c r="J372" s="60"/>
    </row>
    <row r="373" spans="7:10" x14ac:dyDescent="0.3">
      <c r="G373" s="46"/>
      <c r="H373"/>
      <c r="J373" s="60"/>
    </row>
    <row r="374" spans="7:10" x14ac:dyDescent="0.3">
      <c r="G374" s="46"/>
      <c r="H374"/>
      <c r="J374" s="60"/>
    </row>
    <row r="375" spans="7:10" x14ac:dyDescent="0.3">
      <c r="G375" s="46"/>
      <c r="H375"/>
      <c r="J375" s="60"/>
    </row>
    <row r="376" spans="7:10" x14ac:dyDescent="0.3">
      <c r="G376" s="46"/>
      <c r="H376"/>
      <c r="J376" s="60"/>
    </row>
    <row r="377" spans="7:10" x14ac:dyDescent="0.3">
      <c r="G377" s="46"/>
      <c r="H377"/>
      <c r="J377" s="60"/>
    </row>
    <row r="378" spans="7:10" x14ac:dyDescent="0.3">
      <c r="G378" s="46"/>
      <c r="H378"/>
      <c r="J378" s="60"/>
    </row>
    <row r="379" spans="7:10" x14ac:dyDescent="0.3">
      <c r="G379" s="46"/>
      <c r="H379"/>
      <c r="J379" s="60"/>
    </row>
    <row r="380" spans="7:10" x14ac:dyDescent="0.3">
      <c r="G380" s="46"/>
      <c r="H380"/>
      <c r="J380" s="60"/>
    </row>
    <row r="381" spans="7:10" x14ac:dyDescent="0.3">
      <c r="G381" s="46"/>
      <c r="H381"/>
      <c r="J381" s="60"/>
    </row>
    <row r="382" spans="7:10" x14ac:dyDescent="0.3">
      <c r="G382" s="46"/>
      <c r="H382"/>
      <c r="J382" s="60"/>
    </row>
    <row r="383" spans="7:10" x14ac:dyDescent="0.3">
      <c r="G383" s="46"/>
      <c r="H383"/>
      <c r="J383" s="60"/>
    </row>
    <row r="384" spans="7:10" x14ac:dyDescent="0.3">
      <c r="G384" s="46"/>
      <c r="H384"/>
      <c r="J384" s="60"/>
    </row>
    <row r="385" spans="7:10" x14ac:dyDescent="0.3">
      <c r="G385" s="46"/>
      <c r="H385"/>
      <c r="J385" s="60"/>
    </row>
    <row r="386" spans="7:10" x14ac:dyDescent="0.3">
      <c r="G386" s="46"/>
      <c r="H386"/>
      <c r="J386" s="60"/>
    </row>
    <row r="387" spans="7:10" x14ac:dyDescent="0.3">
      <c r="G387" s="46"/>
      <c r="H387"/>
      <c r="J387" s="60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Estrella Pereda Rodriguez</dc:creator>
  <cp:lastModifiedBy>Alfredo Hervas Ojeda</cp:lastModifiedBy>
  <cp:lastPrinted>2022-12-01T11:40:29Z</cp:lastPrinted>
  <dcterms:created xsi:type="dcterms:W3CDTF">2022-10-07T08:00:16Z</dcterms:created>
  <dcterms:modified xsi:type="dcterms:W3CDTF">2023-02-10T11:26:44Z</dcterms:modified>
</cp:coreProperties>
</file>